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8860" windowHeight="6420"/>
  </bookViews>
  <sheets>
    <sheet name="Фин.план" sheetId="1" r:id="rId1"/>
  </sheets>
  <definedNames>
    <definedName name="_xlnm._FilterDatabase" localSheetId="0" hidden="1">Фин.план!$A$18:$V$464</definedName>
    <definedName name="_xlnm.Print_Titles" localSheetId="0">Фин.план!$16:$18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09" i="1"/>
  <c r="O209" s="1"/>
  <c r="Q209" s="1"/>
  <c r="Q169"/>
  <c r="O169"/>
  <c r="M171"/>
  <c r="N171"/>
  <c r="O171"/>
  <c r="P171"/>
  <c r="Q171"/>
  <c r="Q109"/>
  <c r="O109"/>
  <c r="M109"/>
  <c r="Q55"/>
  <c r="O441"/>
  <c r="Q196" l="1"/>
  <c r="Q200"/>
  <c r="M441" l="1"/>
  <c r="M49" l="1"/>
  <c r="K49"/>
  <c r="K408" l="1"/>
  <c r="Q408" l="1"/>
  <c r="O408"/>
  <c r="M408"/>
  <c r="K407" l="1"/>
  <c r="O76"/>
  <c r="Q76" s="1"/>
  <c r="O196"/>
  <c r="M53"/>
  <c r="O210"/>
  <c r="Q210" s="1"/>
  <c r="O208"/>
  <c r="Q208" s="1"/>
  <c r="O200"/>
  <c r="O192"/>
  <c r="K384" l="1"/>
  <c r="S248"/>
  <c r="N208"/>
  <c r="P208"/>
  <c r="R200"/>
  <c r="R196"/>
  <c r="R192"/>
  <c r="R184"/>
  <c r="O141"/>
  <c r="S163"/>
  <c r="K51" l="1"/>
  <c r="O51" s="1"/>
  <c r="Q51" s="1"/>
  <c r="M51" l="1"/>
  <c r="M162"/>
  <c r="K162" l="1"/>
  <c r="K132" l="1"/>
  <c r="K195" l="1"/>
  <c r="K111"/>
  <c r="J59" l="1"/>
  <c r="K59" l="1"/>
  <c r="S22"/>
  <c r="T22"/>
  <c r="S23"/>
  <c r="T23"/>
  <c r="S24"/>
  <c r="T24"/>
  <c r="S25"/>
  <c r="T25"/>
  <c r="S26"/>
  <c r="T26"/>
  <c r="S27"/>
  <c r="T27"/>
  <c r="S28"/>
  <c r="T28"/>
  <c r="S30"/>
  <c r="T30"/>
  <c r="S32"/>
  <c r="T32"/>
  <c r="S33"/>
  <c r="T33"/>
  <c r="S37"/>
  <c r="T37"/>
  <c r="S38"/>
  <c r="T38"/>
  <c r="S39"/>
  <c r="T39"/>
  <c r="S40"/>
  <c r="T40"/>
  <c r="S41"/>
  <c r="T41"/>
  <c r="S42"/>
  <c r="T42"/>
  <c r="S43"/>
  <c r="T43"/>
  <c r="S45"/>
  <c r="T45"/>
  <c r="S47"/>
  <c r="T47"/>
  <c r="S48"/>
  <c r="T48"/>
  <c r="T51"/>
  <c r="S54"/>
  <c r="T54"/>
  <c r="S56"/>
  <c r="T56"/>
  <c r="K57"/>
  <c r="O57" s="1"/>
  <c r="Q57" s="1"/>
  <c r="T57"/>
  <c r="S58"/>
  <c r="T58"/>
  <c r="K60"/>
  <c r="O60" s="1"/>
  <c r="Q60" s="1"/>
  <c r="T60"/>
  <c r="S62"/>
  <c r="T62"/>
  <c r="K68"/>
  <c r="O68" s="1"/>
  <c r="Q68" s="1"/>
  <c r="T68"/>
  <c r="K69"/>
  <c r="O69" s="1"/>
  <c r="Q69" s="1"/>
  <c r="T69"/>
  <c r="K70"/>
  <c r="M70" s="1"/>
  <c r="T70"/>
  <c r="K71"/>
  <c r="O71" s="1"/>
  <c r="Q71" s="1"/>
  <c r="T71"/>
  <c r="S74"/>
  <c r="T74"/>
  <c r="S78"/>
  <c r="T78"/>
  <c r="O70" l="1"/>
  <c r="Q70" s="1"/>
  <c r="M60"/>
  <c r="S60" s="1"/>
  <c r="M68"/>
  <c r="S68" s="1"/>
  <c r="S51"/>
  <c r="M57"/>
  <c r="S57" s="1"/>
  <c r="M69"/>
  <c r="S69" s="1"/>
  <c r="M71"/>
  <c r="S71" s="1"/>
  <c r="S70" l="1"/>
  <c r="O207"/>
  <c r="Q207" s="1"/>
  <c r="O201"/>
  <c r="O206"/>
  <c r="Q206" s="1"/>
  <c r="O205"/>
  <c r="Q205" s="1"/>
  <c r="O203"/>
  <c r="Q203" s="1"/>
  <c r="O202"/>
  <c r="Q202" s="1"/>
  <c r="O146"/>
  <c r="Q146" s="1"/>
  <c r="Q141"/>
  <c r="O114"/>
  <c r="Q114" s="1"/>
  <c r="O112"/>
  <c r="Q112" s="1"/>
  <c r="O108"/>
  <c r="Q108" s="1"/>
  <c r="O104"/>
  <c r="Q104" s="1"/>
  <c r="O103"/>
  <c r="Q103" s="1"/>
  <c r="O80"/>
  <c r="Q80" s="1"/>
  <c r="O77"/>
  <c r="Q77" s="1"/>
  <c r="M73"/>
  <c r="O73" s="1"/>
  <c r="Q73" s="1"/>
  <c r="O65"/>
  <c r="Q65" s="1"/>
  <c r="O64"/>
  <c r="O63"/>
  <c r="Q63" s="1"/>
  <c r="O61"/>
  <c r="Q64" l="1"/>
  <c r="Q49" s="1"/>
  <c r="O49"/>
  <c r="Q61"/>
  <c r="M407" l="1"/>
  <c r="J192"/>
  <c r="I192"/>
  <c r="K204"/>
  <c r="K193" s="1"/>
  <c r="L204"/>
  <c r="N204"/>
  <c r="P204"/>
  <c r="R204"/>
  <c r="M204"/>
  <c r="S104"/>
  <c r="S77"/>
  <c r="T67"/>
  <c r="S63"/>
  <c r="Q46"/>
  <c r="O46"/>
  <c r="M46"/>
  <c r="Q31"/>
  <c r="O31"/>
  <c r="S361"/>
  <c r="Q361"/>
  <c r="O361"/>
  <c r="J206"/>
  <c r="I195"/>
  <c r="J196"/>
  <c r="I196"/>
  <c r="S114" l="1"/>
  <c r="S80"/>
  <c r="S64"/>
  <c r="S29"/>
  <c r="S208"/>
  <c r="S207"/>
  <c r="S206"/>
  <c r="S146"/>
  <c r="S108"/>
  <c r="S67"/>
  <c r="S65"/>
  <c r="S61"/>
  <c r="S34"/>
  <c r="S202"/>
  <c r="S196"/>
  <c r="S184"/>
  <c r="S416"/>
  <c r="S209"/>
  <c r="S203"/>
  <c r="S200"/>
  <c r="S164"/>
  <c r="S103"/>
  <c r="S73"/>
  <c r="J200"/>
  <c r="I200"/>
  <c r="O204" l="1"/>
  <c r="S192"/>
  <c r="S141"/>
  <c r="S112"/>
  <c r="S109"/>
  <c r="I169"/>
  <c r="J156"/>
  <c r="I156"/>
  <c r="J162"/>
  <c r="J169"/>
  <c r="I171"/>
  <c r="J171"/>
  <c r="Q204" l="1"/>
  <c r="S205"/>
  <c r="R171"/>
  <c r="L171"/>
  <c r="K171"/>
  <c r="K169"/>
  <c r="L169"/>
  <c r="M169"/>
  <c r="P169"/>
  <c r="R169"/>
  <c r="J111"/>
  <c r="J104"/>
  <c r="J29"/>
  <c r="J76"/>
  <c r="J65" l="1"/>
  <c r="J34"/>
  <c r="I132"/>
  <c r="I103"/>
  <c r="I53"/>
  <c r="I65"/>
  <c r="I59"/>
  <c r="I34" l="1"/>
  <c r="I29"/>
  <c r="J384" l="1"/>
  <c r="J221" s="1"/>
  <c r="R195"/>
  <c r="R193" s="1"/>
  <c r="Q195"/>
  <c r="P195"/>
  <c r="P193" s="1"/>
  <c r="O195"/>
  <c r="N195"/>
  <c r="N193" s="1"/>
  <c r="M195"/>
  <c r="R189"/>
  <c r="Q189"/>
  <c r="R186"/>
  <c r="Q186"/>
  <c r="R176"/>
  <c r="Q176"/>
  <c r="P189"/>
  <c r="O189"/>
  <c r="P186"/>
  <c r="O186"/>
  <c r="P176"/>
  <c r="O176"/>
  <c r="N189"/>
  <c r="M189"/>
  <c r="N186"/>
  <c r="M186"/>
  <c r="N176"/>
  <c r="M176"/>
  <c r="R132"/>
  <c r="P132"/>
  <c r="N132"/>
  <c r="R111"/>
  <c r="R107" s="1"/>
  <c r="Q111"/>
  <c r="Q107" s="1"/>
  <c r="R102"/>
  <c r="Q102"/>
  <c r="Q99" s="1"/>
  <c r="R97"/>
  <c r="P111"/>
  <c r="P107" s="1"/>
  <c r="O111"/>
  <c r="O107" s="1"/>
  <c r="P102"/>
  <c r="O102"/>
  <c r="O99" s="1"/>
  <c r="P97"/>
  <c r="N111"/>
  <c r="N107" s="1"/>
  <c r="M111"/>
  <c r="M107" s="1"/>
  <c r="N102"/>
  <c r="M102"/>
  <c r="M99" s="1"/>
  <c r="N97"/>
  <c r="T257"/>
  <c r="S257"/>
  <c r="T256"/>
  <c r="S256"/>
  <c r="T255"/>
  <c r="S255"/>
  <c r="T253"/>
  <c r="S253"/>
  <c r="T249"/>
  <c r="S249"/>
  <c r="T247"/>
  <c r="S247"/>
  <c r="T246"/>
  <c r="S246"/>
  <c r="T245"/>
  <c r="S245"/>
  <c r="T242"/>
  <c r="S242"/>
  <c r="T241"/>
  <c r="S241"/>
  <c r="T240"/>
  <c r="S240"/>
  <c r="T239"/>
  <c r="S239"/>
  <c r="T238"/>
  <c r="S238"/>
  <c r="T237"/>
  <c r="S237"/>
  <c r="T236"/>
  <c r="S236"/>
  <c r="T235"/>
  <c r="S235"/>
  <c r="T234"/>
  <c r="S234"/>
  <c r="T233"/>
  <c r="S233"/>
  <c r="T231"/>
  <c r="S231"/>
  <c r="T229"/>
  <c r="S229"/>
  <c r="T228"/>
  <c r="S228"/>
  <c r="T227"/>
  <c r="S227"/>
  <c r="T226"/>
  <c r="S226"/>
  <c r="T225"/>
  <c r="S225"/>
  <c r="T224"/>
  <c r="S224"/>
  <c r="T223"/>
  <c r="S223"/>
  <c r="T222"/>
  <c r="S222"/>
  <c r="T220"/>
  <c r="S220"/>
  <c r="T217"/>
  <c r="S217"/>
  <c r="T216"/>
  <c r="S216"/>
  <c r="T215"/>
  <c r="S215"/>
  <c r="T212"/>
  <c r="S212"/>
  <c r="T210"/>
  <c r="T209"/>
  <c r="T208"/>
  <c r="T207"/>
  <c r="T206"/>
  <c r="T205"/>
  <c r="T204"/>
  <c r="S204"/>
  <c r="T203"/>
  <c r="T202"/>
  <c r="T201"/>
  <c r="S201"/>
  <c r="T200"/>
  <c r="T199"/>
  <c r="S199"/>
  <c r="T198"/>
  <c r="S198"/>
  <c r="T197"/>
  <c r="S197"/>
  <c r="T196"/>
  <c r="T194"/>
  <c r="S194"/>
  <c r="T192"/>
  <c r="T191"/>
  <c r="S191"/>
  <c r="T190"/>
  <c r="S190"/>
  <c r="T188"/>
  <c r="S188"/>
  <c r="T187"/>
  <c r="S187"/>
  <c r="T185"/>
  <c r="S185"/>
  <c r="T184"/>
  <c r="T183"/>
  <c r="S183"/>
  <c r="T182"/>
  <c r="S182"/>
  <c r="T181"/>
  <c r="S181"/>
  <c r="T180"/>
  <c r="S180"/>
  <c r="T179"/>
  <c r="S179"/>
  <c r="T178"/>
  <c r="S178"/>
  <c r="T177"/>
  <c r="S177"/>
  <c r="T172"/>
  <c r="T171" s="1"/>
  <c r="S172"/>
  <c r="S171" s="1"/>
  <c r="T170"/>
  <c r="T169" s="1"/>
  <c r="S170"/>
  <c r="S169" s="1"/>
  <c r="T167"/>
  <c r="S167"/>
  <c r="T166"/>
  <c r="S166"/>
  <c r="T165"/>
  <c r="S165"/>
  <c r="T164"/>
  <c r="T160"/>
  <c r="S160"/>
  <c r="T159"/>
  <c r="S159"/>
  <c r="T158"/>
  <c r="S158"/>
  <c r="T157"/>
  <c r="S157"/>
  <c r="T155"/>
  <c r="S155"/>
  <c r="T154"/>
  <c r="S154"/>
  <c r="T153"/>
  <c r="S153"/>
  <c r="T152"/>
  <c r="S152"/>
  <c r="T151"/>
  <c r="S151"/>
  <c r="T150"/>
  <c r="S150"/>
  <c r="T149"/>
  <c r="S149"/>
  <c r="T148"/>
  <c r="S148"/>
  <c r="T146"/>
  <c r="T145"/>
  <c r="S145"/>
  <c r="T144"/>
  <c r="S144"/>
  <c r="T143"/>
  <c r="S143"/>
  <c r="T142"/>
  <c r="S142"/>
  <c r="T141"/>
  <c r="T140"/>
  <c r="S140"/>
  <c r="T139"/>
  <c r="S139"/>
  <c r="T138"/>
  <c r="S138"/>
  <c r="T137"/>
  <c r="S137"/>
  <c r="T136"/>
  <c r="S136"/>
  <c r="T135"/>
  <c r="S135"/>
  <c r="T134"/>
  <c r="S134"/>
  <c r="T133"/>
  <c r="S133"/>
  <c r="T130"/>
  <c r="S130"/>
  <c r="T129"/>
  <c r="S129"/>
  <c r="T128"/>
  <c r="S128"/>
  <c r="T126"/>
  <c r="T125"/>
  <c r="S125"/>
  <c r="T124"/>
  <c r="S124"/>
  <c r="T123"/>
  <c r="S123"/>
  <c r="T122"/>
  <c r="S122"/>
  <c r="T121"/>
  <c r="S121"/>
  <c r="T120"/>
  <c r="S120"/>
  <c r="T119"/>
  <c r="S119"/>
  <c r="T118"/>
  <c r="S118"/>
  <c r="T116"/>
  <c r="S116"/>
  <c r="T115"/>
  <c r="S115"/>
  <c r="T114"/>
  <c r="T112"/>
  <c r="T109"/>
  <c r="T108"/>
  <c r="T104"/>
  <c r="T103"/>
  <c r="T101"/>
  <c r="S101"/>
  <c r="T100"/>
  <c r="S100"/>
  <c r="T82"/>
  <c r="S82"/>
  <c r="T81"/>
  <c r="S81"/>
  <c r="T80"/>
  <c r="T77"/>
  <c r="T73"/>
  <c r="T65"/>
  <c r="T64"/>
  <c r="T63"/>
  <c r="T61"/>
  <c r="T55"/>
  <c r="S55"/>
  <c r="T49"/>
  <c r="T44"/>
  <c r="T34"/>
  <c r="T29"/>
  <c r="T464"/>
  <c r="S464"/>
  <c r="T463"/>
  <c r="S463"/>
  <c r="T462"/>
  <c r="S462"/>
  <c r="T461"/>
  <c r="S461"/>
  <c r="T460"/>
  <c r="S460"/>
  <c r="T459"/>
  <c r="S459"/>
  <c r="T458"/>
  <c r="S458"/>
  <c r="T457"/>
  <c r="S457"/>
  <c r="T456"/>
  <c r="S456"/>
  <c r="T455"/>
  <c r="S455"/>
  <c r="T454"/>
  <c r="S454"/>
  <c r="T453"/>
  <c r="S453"/>
  <c r="T452"/>
  <c r="S452"/>
  <c r="T451"/>
  <c r="S451"/>
  <c r="T450"/>
  <c r="S450"/>
  <c r="T449"/>
  <c r="S449"/>
  <c r="T448"/>
  <c r="S448"/>
  <c r="T447"/>
  <c r="S447"/>
  <c r="T446"/>
  <c r="S446"/>
  <c r="T445"/>
  <c r="S445"/>
  <c r="T444"/>
  <c r="S444"/>
  <c r="T443"/>
  <c r="S443"/>
  <c r="T442"/>
  <c r="S442"/>
  <c r="T441"/>
  <c r="S441"/>
  <c r="T440"/>
  <c r="S440"/>
  <c r="T439"/>
  <c r="S439"/>
  <c r="T438"/>
  <c r="S438"/>
  <c r="T437"/>
  <c r="S437"/>
  <c r="T436"/>
  <c r="S436"/>
  <c r="T435"/>
  <c r="S435"/>
  <c r="T434"/>
  <c r="S434"/>
  <c r="T433"/>
  <c r="S433"/>
  <c r="T432"/>
  <c r="S432"/>
  <c r="T431"/>
  <c r="S431"/>
  <c r="T430"/>
  <c r="S430"/>
  <c r="T429"/>
  <c r="S429"/>
  <c r="T428"/>
  <c r="S428"/>
  <c r="T427"/>
  <c r="S427"/>
  <c r="T426"/>
  <c r="S426"/>
  <c r="T425"/>
  <c r="S425"/>
  <c r="T424"/>
  <c r="S424"/>
  <c r="T423"/>
  <c r="S423"/>
  <c r="T422"/>
  <c r="S422"/>
  <c r="T421"/>
  <c r="S421"/>
  <c r="T420"/>
  <c r="S420"/>
  <c r="T419"/>
  <c r="S419"/>
  <c r="T418"/>
  <c r="S418"/>
  <c r="T417"/>
  <c r="S417"/>
  <c r="T416"/>
  <c r="T415"/>
  <c r="S415"/>
  <c r="T414"/>
  <c r="S414"/>
  <c r="T413"/>
  <c r="S413"/>
  <c r="T412"/>
  <c r="S412"/>
  <c r="T411"/>
  <c r="S411"/>
  <c r="T410"/>
  <c r="S410"/>
  <c r="T409"/>
  <c r="S409"/>
  <c r="T406"/>
  <c r="S406"/>
  <c r="T405"/>
  <c r="S405"/>
  <c r="T404"/>
  <c r="S404"/>
  <c r="T403"/>
  <c r="S403"/>
  <c r="T402"/>
  <c r="S402"/>
  <c r="T401"/>
  <c r="S401"/>
  <c r="T400"/>
  <c r="S400"/>
  <c r="T399"/>
  <c r="S399"/>
  <c r="T398"/>
  <c r="S398"/>
  <c r="T397"/>
  <c r="T396"/>
  <c r="S396"/>
  <c r="T395"/>
  <c r="S395"/>
  <c r="T394"/>
  <c r="S394"/>
  <c r="T393"/>
  <c r="S393"/>
  <c r="T392"/>
  <c r="S392"/>
  <c r="T391"/>
  <c r="S391"/>
  <c r="T390"/>
  <c r="S390"/>
  <c r="T389"/>
  <c r="S389"/>
  <c r="T388"/>
  <c r="S388"/>
  <c r="T387"/>
  <c r="S387"/>
  <c r="T386"/>
  <c r="S386"/>
  <c r="T385"/>
  <c r="S385"/>
  <c r="T376"/>
  <c r="S376"/>
  <c r="T375"/>
  <c r="S375"/>
  <c r="T374"/>
  <c r="S374"/>
  <c r="T373"/>
  <c r="S373"/>
  <c r="T372"/>
  <c r="S372"/>
  <c r="T371"/>
  <c r="S371"/>
  <c r="T370"/>
  <c r="S370"/>
  <c r="T369"/>
  <c r="S369"/>
  <c r="T368"/>
  <c r="S368"/>
  <c r="T367"/>
  <c r="S367"/>
  <c r="T366"/>
  <c r="S366"/>
  <c r="T364"/>
  <c r="S364"/>
  <c r="T363"/>
  <c r="S363"/>
  <c r="T362"/>
  <c r="S362"/>
  <c r="R79"/>
  <c r="R76"/>
  <c r="R75" s="1"/>
  <c r="R72"/>
  <c r="R66"/>
  <c r="P79"/>
  <c r="P76"/>
  <c r="P75" s="1"/>
  <c r="P72"/>
  <c r="P66"/>
  <c r="N79"/>
  <c r="N76"/>
  <c r="N72"/>
  <c r="N66"/>
  <c r="R53"/>
  <c r="R52" s="1"/>
  <c r="R50" s="1"/>
  <c r="P53"/>
  <c r="P52" s="1"/>
  <c r="P50" s="1"/>
  <c r="N53"/>
  <c r="N52" s="1"/>
  <c r="N50" s="1"/>
  <c r="T379"/>
  <c r="S379"/>
  <c r="T361"/>
  <c r="J408"/>
  <c r="N408"/>
  <c r="M384"/>
  <c r="N380"/>
  <c r="M380"/>
  <c r="N379"/>
  <c r="M379"/>
  <c r="M378"/>
  <c r="N244"/>
  <c r="M244"/>
  <c r="N232"/>
  <c r="N230" s="1"/>
  <c r="M232"/>
  <c r="M230" s="1"/>
  <c r="N214"/>
  <c r="N213" s="1"/>
  <c r="N211" s="1"/>
  <c r="M214"/>
  <c r="M213" s="1"/>
  <c r="M211" s="1"/>
  <c r="N156"/>
  <c r="M132"/>
  <c r="N96"/>
  <c r="M96"/>
  <c r="N95"/>
  <c r="M95"/>
  <c r="N93"/>
  <c r="N127" s="1"/>
  <c r="N92"/>
  <c r="N91"/>
  <c r="M91"/>
  <c r="N90"/>
  <c r="M90"/>
  <c r="N89"/>
  <c r="M89"/>
  <c r="N88"/>
  <c r="M88"/>
  <c r="N87"/>
  <c r="M87"/>
  <c r="N86"/>
  <c r="M86"/>
  <c r="N85"/>
  <c r="M85"/>
  <c r="M79"/>
  <c r="N59"/>
  <c r="M52"/>
  <c r="N46"/>
  <c r="M93"/>
  <c r="M127" s="1"/>
  <c r="N36"/>
  <c r="M36"/>
  <c r="N31"/>
  <c r="M31"/>
  <c r="N21"/>
  <c r="M21"/>
  <c r="L408"/>
  <c r="L407" s="1"/>
  <c r="L384" s="1"/>
  <c r="L380"/>
  <c r="K380"/>
  <c r="L379"/>
  <c r="K379"/>
  <c r="K378"/>
  <c r="L244"/>
  <c r="K244"/>
  <c r="L232"/>
  <c r="L230" s="1"/>
  <c r="K232"/>
  <c r="K230" s="1"/>
  <c r="L214"/>
  <c r="L213" s="1"/>
  <c r="L211" s="1"/>
  <c r="K214"/>
  <c r="K213" s="1"/>
  <c r="K211" s="1"/>
  <c r="L189"/>
  <c r="K189"/>
  <c r="L186"/>
  <c r="K186"/>
  <c r="L176"/>
  <c r="K176"/>
  <c r="L156"/>
  <c r="L132"/>
  <c r="L111"/>
  <c r="L107" s="1"/>
  <c r="K107"/>
  <c r="L106"/>
  <c r="N106" s="1"/>
  <c r="P106" s="1"/>
  <c r="R106" s="1"/>
  <c r="L105"/>
  <c r="N105" s="1"/>
  <c r="P105" s="1"/>
  <c r="R105" s="1"/>
  <c r="L102"/>
  <c r="K99"/>
  <c r="L97"/>
  <c r="K97"/>
  <c r="L96"/>
  <c r="K96"/>
  <c r="L95"/>
  <c r="K95"/>
  <c r="L93"/>
  <c r="L127" s="1"/>
  <c r="K93"/>
  <c r="K127" s="1"/>
  <c r="L92"/>
  <c r="L91"/>
  <c r="K91"/>
  <c r="L90"/>
  <c r="K90"/>
  <c r="L89"/>
  <c r="K89"/>
  <c r="L88"/>
  <c r="K88"/>
  <c r="L87"/>
  <c r="K87"/>
  <c r="L86"/>
  <c r="K86"/>
  <c r="L85"/>
  <c r="K85"/>
  <c r="L79"/>
  <c r="K79"/>
  <c r="L76"/>
  <c r="L66"/>
  <c r="L59"/>
  <c r="L53"/>
  <c r="L52" s="1"/>
  <c r="L50" s="1"/>
  <c r="K53"/>
  <c r="L46"/>
  <c r="K46"/>
  <c r="L36"/>
  <c r="K36"/>
  <c r="L31"/>
  <c r="K31"/>
  <c r="L21"/>
  <c r="K21"/>
  <c r="L20" l="1"/>
  <c r="T79"/>
  <c r="Q98"/>
  <c r="N175"/>
  <c r="K52"/>
  <c r="N20"/>
  <c r="S31"/>
  <c r="K383"/>
  <c r="R175"/>
  <c r="N84"/>
  <c r="L99"/>
  <c r="L98" s="1"/>
  <c r="M94"/>
  <c r="P175"/>
  <c r="K243"/>
  <c r="K254" s="1"/>
  <c r="M20"/>
  <c r="Q175"/>
  <c r="N99"/>
  <c r="N98" s="1"/>
  <c r="T66"/>
  <c r="O175"/>
  <c r="T76"/>
  <c r="P99"/>
  <c r="P98" s="1"/>
  <c r="M175"/>
  <c r="R99"/>
  <c r="R98" s="1"/>
  <c r="O98"/>
  <c r="M98"/>
  <c r="T50"/>
  <c r="N243"/>
  <c r="N254" s="1"/>
  <c r="K98"/>
  <c r="T53"/>
  <c r="L84"/>
  <c r="L35"/>
  <c r="N35"/>
  <c r="M243"/>
  <c r="M254" s="1"/>
  <c r="T52"/>
  <c r="K84"/>
  <c r="N75"/>
  <c r="N407"/>
  <c r="N384" s="1"/>
  <c r="M219"/>
  <c r="M218" s="1"/>
  <c r="M251" s="1"/>
  <c r="M252" s="1"/>
  <c r="M84"/>
  <c r="L94"/>
  <c r="K66"/>
  <c r="K44" s="1"/>
  <c r="K35" s="1"/>
  <c r="K94"/>
  <c r="L243"/>
  <c r="N94"/>
  <c r="M66"/>
  <c r="M44" s="1"/>
  <c r="M59"/>
  <c r="K20"/>
  <c r="M383"/>
  <c r="L383"/>
  <c r="L163" s="1"/>
  <c r="L219"/>
  <c r="L83" l="1"/>
  <c r="L117" s="1"/>
  <c r="L131" s="1"/>
  <c r="M126"/>
  <c r="M156" s="1"/>
  <c r="M92"/>
  <c r="K92"/>
  <c r="K126"/>
  <c r="K83"/>
  <c r="K117" s="1"/>
  <c r="K147" s="1"/>
  <c r="N83"/>
  <c r="N117" s="1"/>
  <c r="N131" s="1"/>
  <c r="N219"/>
  <c r="N218" s="1"/>
  <c r="N251" s="1"/>
  <c r="N252" s="1"/>
  <c r="L162"/>
  <c r="M382"/>
  <c r="M381" s="1"/>
  <c r="K382"/>
  <c r="K381" s="1"/>
  <c r="K219"/>
  <c r="L382"/>
  <c r="L218"/>
  <c r="L254"/>
  <c r="N383"/>
  <c r="K156" l="1"/>
  <c r="K131"/>
  <c r="K168"/>
  <c r="N382"/>
  <c r="N381" s="1"/>
  <c r="N163"/>
  <c r="N168"/>
  <c r="N173" s="1"/>
  <c r="L147"/>
  <c r="L168"/>
  <c r="L381"/>
  <c r="L251"/>
  <c r="N147"/>
  <c r="N161" s="1"/>
  <c r="K218"/>
  <c r="S380"/>
  <c r="T380"/>
  <c r="I380"/>
  <c r="J380"/>
  <c r="O380"/>
  <c r="P380"/>
  <c r="Q380"/>
  <c r="R380"/>
  <c r="H380"/>
  <c r="C380"/>
  <c r="A380"/>
  <c r="J407"/>
  <c r="J383"/>
  <c r="I384"/>
  <c r="O379"/>
  <c r="P379"/>
  <c r="Q379"/>
  <c r="R379"/>
  <c r="O378"/>
  <c r="Q378"/>
  <c r="I379"/>
  <c r="J379"/>
  <c r="I378"/>
  <c r="J378"/>
  <c r="I244"/>
  <c r="I243" s="1"/>
  <c r="I237"/>
  <c r="I232"/>
  <c r="I214"/>
  <c r="I213" s="1"/>
  <c r="I211" s="1"/>
  <c r="I204"/>
  <c r="I189"/>
  <c r="I186"/>
  <c r="I176"/>
  <c r="I111"/>
  <c r="I107" s="1"/>
  <c r="I104"/>
  <c r="I102"/>
  <c r="I97"/>
  <c r="I96"/>
  <c r="I95"/>
  <c r="I93"/>
  <c r="I127" s="1"/>
  <c r="I92"/>
  <c r="I91"/>
  <c r="I90"/>
  <c r="I89"/>
  <c r="I88"/>
  <c r="I87"/>
  <c r="I86"/>
  <c r="I85"/>
  <c r="I79"/>
  <c r="I75"/>
  <c r="I66"/>
  <c r="I52"/>
  <c r="I46"/>
  <c r="I36"/>
  <c r="I31"/>
  <c r="I21"/>
  <c r="N162" l="1"/>
  <c r="I254"/>
  <c r="J382"/>
  <c r="J381" s="1"/>
  <c r="I35"/>
  <c r="I99"/>
  <c r="I98" s="1"/>
  <c r="I84"/>
  <c r="I20"/>
  <c r="I230"/>
  <c r="L252"/>
  <c r="L173"/>
  <c r="L161"/>
  <c r="I221"/>
  <c r="I219" s="1"/>
  <c r="I218" s="1"/>
  <c r="I251" s="1"/>
  <c r="I252" s="1"/>
  <c r="I383"/>
  <c r="I382" s="1"/>
  <c r="I381" s="1"/>
  <c r="K251"/>
  <c r="I50"/>
  <c r="I193"/>
  <c r="I175"/>
  <c r="K75"/>
  <c r="I72"/>
  <c r="I94"/>
  <c r="K50"/>
  <c r="K175"/>
  <c r="I83" l="1"/>
  <c r="I117" s="1"/>
  <c r="I250"/>
  <c r="I258" s="1"/>
  <c r="I260" s="1"/>
  <c r="J259" s="1"/>
  <c r="M50"/>
  <c r="K252"/>
  <c r="K161"/>
  <c r="K173"/>
  <c r="K72"/>
  <c r="M72"/>
  <c r="I168" l="1"/>
  <c r="I173" s="1"/>
  <c r="I147"/>
  <c r="I131"/>
  <c r="I161" l="1"/>
  <c r="I164"/>
  <c r="I162" s="1"/>
  <c r="K250"/>
  <c r="K258" l="1"/>
  <c r="R244"/>
  <c r="R232"/>
  <c r="R230" s="1"/>
  <c r="P244"/>
  <c r="P232"/>
  <c r="R214"/>
  <c r="R213" s="1"/>
  <c r="R211" s="1"/>
  <c r="P214"/>
  <c r="R156"/>
  <c r="P156"/>
  <c r="J66"/>
  <c r="T186" l="1"/>
  <c r="T244"/>
  <c r="T189"/>
  <c r="T176"/>
  <c r="P230"/>
  <c r="T232"/>
  <c r="T132"/>
  <c r="T110"/>
  <c r="P213"/>
  <c r="T214"/>
  <c r="T106"/>
  <c r="T102"/>
  <c r="T156"/>
  <c r="T248"/>
  <c r="R243"/>
  <c r="R254" s="1"/>
  <c r="T113"/>
  <c r="P243"/>
  <c r="J132"/>
  <c r="T230" l="1"/>
  <c r="P254"/>
  <c r="T254" s="1"/>
  <c r="T105"/>
  <c r="T243"/>
  <c r="P211"/>
  <c r="T213"/>
  <c r="T99"/>
  <c r="R46"/>
  <c r="P46"/>
  <c r="T211" l="1"/>
  <c r="T107"/>
  <c r="T111"/>
  <c r="T98"/>
  <c r="T46"/>
  <c r="J107"/>
  <c r="S110" l="1"/>
  <c r="S106"/>
  <c r="S113"/>
  <c r="O66"/>
  <c r="Q66" l="1"/>
  <c r="S66" s="1"/>
  <c r="S105"/>
  <c r="J92"/>
  <c r="J204"/>
  <c r="R408" l="1"/>
  <c r="R407" s="1"/>
  <c r="R384" s="1"/>
  <c r="R221" s="1"/>
  <c r="Q407"/>
  <c r="Q214"/>
  <c r="Q213" s="1"/>
  <c r="Q211" s="1"/>
  <c r="R96"/>
  <c r="Q96"/>
  <c r="R95"/>
  <c r="Q95"/>
  <c r="R93"/>
  <c r="R127" s="1"/>
  <c r="R92"/>
  <c r="R91"/>
  <c r="Q91"/>
  <c r="R90"/>
  <c r="Q90"/>
  <c r="R89"/>
  <c r="Q89"/>
  <c r="R88"/>
  <c r="Q88"/>
  <c r="R87"/>
  <c r="Q87"/>
  <c r="R86"/>
  <c r="Q86"/>
  <c r="R85"/>
  <c r="Q85"/>
  <c r="R59"/>
  <c r="S46"/>
  <c r="R36"/>
  <c r="R35" s="1"/>
  <c r="Q36"/>
  <c r="R31"/>
  <c r="R21"/>
  <c r="Q21"/>
  <c r="P408"/>
  <c r="O407"/>
  <c r="J244"/>
  <c r="J243" s="1"/>
  <c r="J237"/>
  <c r="J232"/>
  <c r="O214"/>
  <c r="J214"/>
  <c r="S189"/>
  <c r="J189"/>
  <c r="J186"/>
  <c r="S176"/>
  <c r="J176"/>
  <c r="P96"/>
  <c r="O96"/>
  <c r="J96"/>
  <c r="P95"/>
  <c r="O95"/>
  <c r="J95"/>
  <c r="P93"/>
  <c r="J93"/>
  <c r="J127" s="1"/>
  <c r="P92"/>
  <c r="P91"/>
  <c r="O91"/>
  <c r="J91"/>
  <c r="P90"/>
  <c r="O90"/>
  <c r="J90"/>
  <c r="P89"/>
  <c r="T89" s="1"/>
  <c r="O89"/>
  <c r="S89" s="1"/>
  <c r="J89"/>
  <c r="P88"/>
  <c r="O88"/>
  <c r="J88"/>
  <c r="P87"/>
  <c r="O87"/>
  <c r="J87"/>
  <c r="P86"/>
  <c r="O86"/>
  <c r="J86"/>
  <c r="P85"/>
  <c r="O85"/>
  <c r="J85"/>
  <c r="J79"/>
  <c r="P59"/>
  <c r="J53"/>
  <c r="J52" s="1"/>
  <c r="J46"/>
  <c r="O93"/>
  <c r="P36"/>
  <c r="O36"/>
  <c r="J36"/>
  <c r="P31"/>
  <c r="J31"/>
  <c r="P21"/>
  <c r="O21"/>
  <c r="J21"/>
  <c r="T88" l="1"/>
  <c r="S88"/>
  <c r="T21"/>
  <c r="S21"/>
  <c r="T87"/>
  <c r="T36"/>
  <c r="T92"/>
  <c r="T31"/>
  <c r="T59"/>
  <c r="S86"/>
  <c r="T91"/>
  <c r="S96"/>
  <c r="S95"/>
  <c r="T85"/>
  <c r="T95"/>
  <c r="S85"/>
  <c r="T90"/>
  <c r="O213"/>
  <c r="S214"/>
  <c r="O127"/>
  <c r="S90"/>
  <c r="P127"/>
  <c r="T127" s="1"/>
  <c r="T93"/>
  <c r="S87"/>
  <c r="T408"/>
  <c r="T97"/>
  <c r="S408"/>
  <c r="S91"/>
  <c r="S36"/>
  <c r="T86"/>
  <c r="T96"/>
  <c r="S186"/>
  <c r="R219"/>
  <c r="R218" s="1"/>
  <c r="R251" s="1"/>
  <c r="R252" s="1"/>
  <c r="L75"/>
  <c r="T75" s="1"/>
  <c r="J195"/>
  <c r="J193" s="1"/>
  <c r="P94"/>
  <c r="R383"/>
  <c r="J35"/>
  <c r="Q384"/>
  <c r="P407"/>
  <c r="T407" s="1"/>
  <c r="J175"/>
  <c r="J20"/>
  <c r="R94"/>
  <c r="Q84"/>
  <c r="R84"/>
  <c r="P20"/>
  <c r="Q94"/>
  <c r="R20"/>
  <c r="R83" s="1"/>
  <c r="R117" s="1"/>
  <c r="R131" s="1"/>
  <c r="J72"/>
  <c r="J230"/>
  <c r="P35"/>
  <c r="T35" s="1"/>
  <c r="P84"/>
  <c r="J102"/>
  <c r="J99" s="1"/>
  <c r="J98" s="1"/>
  <c r="J84"/>
  <c r="O84"/>
  <c r="J94"/>
  <c r="O94"/>
  <c r="J213"/>
  <c r="J50"/>
  <c r="Q244"/>
  <c r="Q243" s="1"/>
  <c r="R382" l="1"/>
  <c r="R381" s="1"/>
  <c r="R163"/>
  <c r="R162" s="1"/>
  <c r="S407"/>
  <c r="S397"/>
  <c r="R168"/>
  <c r="R173" s="1"/>
  <c r="S84"/>
  <c r="J83"/>
  <c r="S94"/>
  <c r="O211"/>
  <c r="S213"/>
  <c r="T94"/>
  <c r="Q93"/>
  <c r="P83"/>
  <c r="T20"/>
  <c r="S102"/>
  <c r="T84"/>
  <c r="L195"/>
  <c r="L72"/>
  <c r="T72" s="1"/>
  <c r="L175"/>
  <c r="Q219"/>
  <c r="Q218" s="1"/>
  <c r="Q251" s="1"/>
  <c r="Q383"/>
  <c r="J250"/>
  <c r="J254"/>
  <c r="S99"/>
  <c r="Q232"/>
  <c r="Q230" s="1"/>
  <c r="Q254" s="1"/>
  <c r="J211"/>
  <c r="J219"/>
  <c r="J218" s="1"/>
  <c r="O232"/>
  <c r="J97"/>
  <c r="Q382" l="1"/>
  <c r="Q381" s="1"/>
  <c r="Q162"/>
  <c r="Q252"/>
  <c r="S211"/>
  <c r="T83"/>
  <c r="P117"/>
  <c r="P131" s="1"/>
  <c r="T131" s="1"/>
  <c r="J117"/>
  <c r="S232"/>
  <c r="Q127"/>
  <c r="S127" s="1"/>
  <c r="S93"/>
  <c r="N250"/>
  <c r="N258" s="1"/>
  <c r="N260" s="1"/>
  <c r="L193"/>
  <c r="T175"/>
  <c r="R147"/>
  <c r="R161" s="1"/>
  <c r="P384"/>
  <c r="Q59"/>
  <c r="O59"/>
  <c r="O53"/>
  <c r="O44" s="1"/>
  <c r="Q53"/>
  <c r="O79"/>
  <c r="O72"/>
  <c r="O384"/>
  <c r="J251"/>
  <c r="J258" s="1"/>
  <c r="J260" s="1"/>
  <c r="K259" s="1"/>
  <c r="O230"/>
  <c r="O244"/>
  <c r="S244" s="1"/>
  <c r="J75"/>
  <c r="S259" l="1"/>
  <c r="K260"/>
  <c r="M259" s="1"/>
  <c r="O126"/>
  <c r="Q52"/>
  <c r="S221"/>
  <c r="T384"/>
  <c r="T221"/>
  <c r="J168"/>
  <c r="J173" s="1"/>
  <c r="J147"/>
  <c r="J161" s="1"/>
  <c r="Q50"/>
  <c r="P173"/>
  <c r="T173" s="1"/>
  <c r="P168"/>
  <c r="J131"/>
  <c r="T117"/>
  <c r="T168" s="1"/>
  <c r="S230"/>
  <c r="P147"/>
  <c r="P161" s="1"/>
  <c r="T161" s="1"/>
  <c r="T195"/>
  <c r="L250"/>
  <c r="T193"/>
  <c r="S195"/>
  <c r="S384"/>
  <c r="S175"/>
  <c r="S111"/>
  <c r="O52"/>
  <c r="S53"/>
  <c r="S107"/>
  <c r="S59"/>
  <c r="R250"/>
  <c r="R258" s="1"/>
  <c r="R260" s="1"/>
  <c r="P250"/>
  <c r="P383"/>
  <c r="O243"/>
  <c r="S243" s="1"/>
  <c r="Q79"/>
  <c r="S79" s="1"/>
  <c r="Q72"/>
  <c r="S72" s="1"/>
  <c r="O383"/>
  <c r="J252"/>
  <c r="Q44" l="1"/>
  <c r="T383"/>
  <c r="P163"/>
  <c r="S383"/>
  <c r="T147"/>
  <c r="P219"/>
  <c r="T219" s="1"/>
  <c r="O254"/>
  <c r="S254" s="1"/>
  <c r="T250"/>
  <c r="L258"/>
  <c r="O50"/>
  <c r="S50" s="1"/>
  <c r="S52"/>
  <c r="P382"/>
  <c r="T382" s="1"/>
  <c r="O219"/>
  <c r="S219" s="1"/>
  <c r="O382"/>
  <c r="S98"/>
  <c r="Q126" l="1"/>
  <c r="S44"/>
  <c r="P162"/>
  <c r="T162" s="1"/>
  <c r="T163"/>
  <c r="O162"/>
  <c r="S162" s="1"/>
  <c r="P218"/>
  <c r="P251" s="1"/>
  <c r="P252" s="1"/>
  <c r="L260"/>
  <c r="O381"/>
  <c r="S381" s="1"/>
  <c r="S382"/>
  <c r="P381"/>
  <c r="T381" s="1"/>
  <c r="O218"/>
  <c r="Q156" l="1"/>
  <c r="S126"/>
  <c r="P258"/>
  <c r="P260" s="1"/>
  <c r="T218"/>
  <c r="S218"/>
  <c r="O251"/>
  <c r="T251"/>
  <c r="T252"/>
  <c r="S251" l="1"/>
  <c r="T258"/>
  <c r="O252"/>
  <c r="S252" s="1"/>
  <c r="T259"/>
  <c r="T260" l="1"/>
  <c r="O92" l="1"/>
  <c r="O20"/>
  <c r="Q20" l="1"/>
  <c r="Q92"/>
  <c r="S92" s="1"/>
  <c r="S20" l="1"/>
  <c r="O156"/>
  <c r="S156" l="1"/>
  <c r="Q132" l="1"/>
  <c r="O132"/>
  <c r="S132" l="1"/>
  <c r="M75"/>
  <c r="M193" l="1"/>
  <c r="M97"/>
  <c r="M35"/>
  <c r="M83" s="1"/>
  <c r="O35"/>
  <c r="M250" l="1"/>
  <c r="M258" s="1"/>
  <c r="Q193"/>
  <c r="Q250" s="1"/>
  <c r="Q258" s="1"/>
  <c r="O193"/>
  <c r="O250" s="1"/>
  <c r="O258" s="1"/>
  <c r="O83"/>
  <c r="O117" s="1"/>
  <c r="O147" s="1"/>
  <c r="O97"/>
  <c r="S193" l="1"/>
  <c r="M260"/>
  <c r="O259" s="1"/>
  <c r="S258"/>
  <c r="S250"/>
  <c r="S210"/>
  <c r="Q35"/>
  <c r="Q97"/>
  <c r="S97" s="1"/>
  <c r="Q75"/>
  <c r="S49"/>
  <c r="M117"/>
  <c r="O131"/>
  <c r="O168"/>
  <c r="O173" s="1"/>
  <c r="O161"/>
  <c r="O75"/>
  <c r="S76" l="1"/>
  <c r="S75"/>
  <c r="O260"/>
  <c r="Q259" s="1"/>
  <c r="Q260" s="1"/>
  <c r="S260" s="1"/>
  <c r="Q83"/>
  <c r="Q117" s="1"/>
  <c r="S35"/>
  <c r="M147"/>
  <c r="M168"/>
  <c r="M173" s="1"/>
  <c r="M131"/>
  <c r="Q147" l="1"/>
  <c r="Q161" s="1"/>
  <c r="Q131"/>
  <c r="S83"/>
  <c r="M161"/>
  <c r="S131" l="1"/>
  <c r="Q168"/>
  <c r="Q173" s="1"/>
  <c r="S173" s="1"/>
  <c r="S117"/>
  <c r="S168" s="1"/>
  <c r="S161" l="1"/>
  <c r="S147"/>
</calcChain>
</file>

<file path=xl/sharedStrings.xml><?xml version="1.0" encoding="utf-8"?>
<sst xmlns="http://schemas.openxmlformats.org/spreadsheetml/2006/main" count="1506" uniqueCount="729">
  <si>
    <t>полное наименование субъекта электроэнергетики</t>
  </si>
  <si>
    <t>Субъект Российской Федерации: Ставропольский край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</si>
  <si>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</si>
  <si>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</si>
  <si>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</si>
  <si>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</si>
  <si>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</si>
  <si>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 xml:space="preserve">План </t>
  </si>
  <si>
    <t>Предложение по корректировке утвержденного плана</t>
  </si>
  <si>
    <t>План</t>
  </si>
  <si>
    <t>I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</si>
  <si>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</si>
  <si>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</si>
  <si>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</si>
  <si>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</si>
  <si>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</si>
  <si>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</si>
  <si>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</si>
  <si>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</si>
  <si>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</si>
  <si>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</si>
  <si>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</si>
  <si>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</si>
  <si>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</si>
  <si>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</si>
  <si>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</si>
  <si>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</si>
  <si>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</si>
  <si>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</si>
  <si>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</si>
  <si>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</si>
  <si>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</si>
  <si>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</si>
  <si>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</si>
  <si>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</si>
  <si>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</si>
  <si>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</si>
  <si>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</si>
  <si>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</si>
  <si>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</si>
  <si>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</si>
  <si>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</si>
  <si>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</si>
  <si>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</si>
  <si>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</si>
  <si>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</si>
  <si>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</si>
  <si>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</si>
  <si>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</si>
  <si>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</si>
  <si>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</si>
  <si>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</si>
  <si>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</si>
  <si>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</si>
  <si>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</si>
  <si>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</si>
  <si>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</si>
  <si>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</si>
  <si>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</si>
  <si>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</si>
  <si>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</si>
  <si>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</si>
  <si>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</si>
  <si>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</si>
  <si>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</si>
  <si>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</si>
  <si>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</si>
  <si>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</si>
  <si>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</si>
  <si>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</si>
  <si>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</si>
  <si>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</si>
  <si>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</si>
  <si>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</si>
  <si>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</si>
  <si>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</si>
  <si>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</si>
  <si>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</si>
  <si>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</si>
  <si>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</si>
  <si>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</si>
  <si>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</si>
  <si>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</si>
  <si>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</si>
  <si>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</si>
  <si>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</si>
  <si>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</si>
  <si>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</si>
  <si>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</si>
  <si>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</si>
  <si>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</si>
  <si>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</si>
  <si>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</si>
  <si>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</si>
  <si>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</si>
  <si>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</si>
  <si>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</si>
  <si>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</si>
  <si>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</si>
  <si>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</si>
  <si>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</si>
  <si>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</si>
  <si>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</si>
  <si>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</si>
  <si>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</si>
  <si>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</si>
  <si>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</si>
  <si>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</si>
  <si>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</si>
  <si>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</si>
  <si>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</si>
  <si>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</si>
  <si>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</si>
  <si>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</si>
  <si>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</si>
  <si>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</si>
  <si>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</si>
  <si>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</si>
  <si>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</si>
  <si>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</si>
  <si>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</si>
  <si>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</si>
  <si>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</si>
  <si>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</si>
  <si>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</si>
  <si>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</si>
  <si>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</si>
  <si>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</si>
  <si>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</si>
  <si>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</si>
  <si>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</si>
  <si>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</si>
  <si>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</si>
  <si>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</si>
  <si>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</si>
  <si>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</si>
  <si>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</si>
  <si>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</si>
  <si>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</si>
  <si>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</si>
  <si>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</si>
  <si>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</si>
  <si>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</si>
  <si>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</si>
  <si>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</si>
  <si>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</si>
  <si>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</si>
  <si>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</si>
  <si>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</si>
  <si>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</si>
  <si>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</si>
  <si>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</si>
  <si>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</si>
  <si>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</si>
  <si>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</si>
  <si>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</si>
  <si>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</si>
  <si>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</si>
  <si>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</si>
  <si>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</si>
  <si>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</si>
  <si>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</si>
  <si>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</si>
  <si>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</si>
  <si>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</si>
  <si>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</si>
  <si>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</si>
  <si>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</si>
  <si>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</si>
  <si>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</si>
  <si>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</si>
  <si>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</si>
  <si>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</si>
  <si>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</si>
  <si>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</si>
  <si>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</si>
  <si>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</si>
  <si>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</si>
  <si>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</si>
  <si>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</si>
  <si>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</si>
  <si>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</si>
  <si>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</si>
  <si>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</si>
  <si>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</si>
  <si>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</si>
  <si>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</si>
  <si>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</si>
  <si>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</si>
  <si>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</si>
  <si>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</si>
  <si>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</si>
  <si>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</si>
  <si>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</si>
  <si>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</si>
  <si>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</si>
  <si>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</si>
  <si>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</si>
  <si>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</si>
  <si>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</si>
  <si>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</si>
  <si>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</si>
  <si>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</si>
  <si>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</si>
  <si>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</si>
  <si>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</si>
  <si>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</si>
  <si>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</si>
  <si>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</si>
  <si>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</si>
  <si>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</si>
  <si>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</si>
  <si>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</si>
  <si>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</si>
  <si>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</si>
  <si>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</si>
  <si>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</si>
  <si>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</si>
  <si>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</si>
  <si>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</si>
  <si>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</si>
  <si>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</si>
  <si>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</si>
  <si>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</si>
  <si>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</si>
  <si>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</si>
  <si>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</si>
  <si>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</si>
  <si>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</si>
  <si>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</si>
  <si>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</si>
  <si>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</si>
  <si>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</si>
  <si>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</si>
  <si>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</si>
  <si>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</si>
  <si>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</si>
  <si>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</si>
  <si>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</si>
  <si>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</si>
  <si>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</si>
  <si>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</si>
  <si>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</si>
  <si>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</si>
  <si>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</si>
  <si>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</si>
  <si>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</si>
  <si>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</si>
  <si>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</si>
  <si>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</si>
  <si>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</si>
  <si>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</si>
  <si>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</si>
  <si>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</si>
  <si>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</si>
  <si>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</si>
  <si>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</si>
  <si>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</si>
  <si>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</si>
  <si>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</si>
  <si>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</si>
  <si>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</si>
  <si>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</si>
  <si>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</si>
  <si>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</si>
  <si>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</si>
  <si>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</si>
  <si>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</si>
  <si>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</si>
  <si>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</si>
  <si>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</si>
  <si>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</si>
  <si>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</si>
  <si>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</si>
  <si>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</si>
  <si>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</si>
  <si>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</si>
  <si>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</si>
  <si>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</si>
  <si>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</si>
  <si>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</si>
  <si>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</si>
  <si>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</si>
  <si>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</si>
  <si>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</si>
  <si>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</si>
  <si>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</si>
  <si>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</si>
  <si>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</si>
  <si>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</si>
  <si>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</si>
  <si>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</si>
  <si>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</si>
  <si>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</si>
  <si>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</si>
  <si>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</si>
  <si>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</si>
  <si>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</si>
  <si>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</si>
  <si>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</si>
  <si>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</si>
  <si>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</si>
  <si>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</si>
  <si>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</si>
  <si>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</si>
  <si>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</si>
  <si>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</si>
  <si>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</si>
  <si>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</si>
  <si>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</si>
  <si>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</si>
  <si>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</si>
  <si>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</si>
  <si>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</si>
  <si>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</si>
  <si>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</si>
  <si>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</si>
  <si>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</si>
  <si>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</si>
  <si>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</si>
  <si>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</si>
  <si>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</si>
  <si>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</si>
  <si>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</si>
  <si>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</si>
  <si>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</si>
  <si>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</si>
  <si>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</si>
  <si>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</si>
  <si>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</si>
  <si>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</si>
  <si>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</si>
  <si>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</si>
  <si>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</si>
  <si>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</si>
  <si>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</si>
  <si>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</si>
  <si>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</si>
  <si>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</si>
  <si>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</si>
  <si>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</si>
  <si>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</si>
  <si>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</si>
  <si>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</si>
  <si>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</si>
  <si>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</si>
  <si>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</si>
  <si>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</si>
  <si>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</si>
  <si>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</si>
  <si>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</si>
  <si>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</si>
  <si>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</si>
  <si>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</si>
  <si>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</si>
  <si>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</si>
  <si>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</si>
  <si>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</si>
  <si>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</si>
  <si>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</si>
  <si>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</si>
  <si>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</si>
  <si>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</si>
  <si>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</si>
  <si>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</si>
  <si>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</si>
  <si>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</si>
  <si>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</si>
  <si>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</si>
  <si>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</si>
  <si>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</si>
  <si>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</si>
  <si>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</si>
  <si>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</si>
  <si>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</si>
  <si>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</si>
  <si>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</si>
  <si>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</si>
  <si>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</si>
  <si>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</si>
  <si>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</si>
  <si>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</si>
  <si>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</si>
  <si>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</si>
  <si>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</si>
  <si>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</si>
  <si>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</si>
  <si>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</si>
  <si>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</si>
  <si>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</si>
  <si>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</si>
  <si>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</si>
  <si>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</si>
  <si>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</si>
  <si>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</si>
  <si>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</si>
  <si>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</si>
  <si>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</si>
  <si>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</si>
  <si>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</si>
  <si>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</si>
  <si>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</si>
  <si>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</si>
  <si>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</si>
  <si>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</si>
  <si>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</si>
  <si>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</si>
  <si>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</si>
  <si>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</si>
  <si>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</si>
  <si>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</si>
  <si>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</si>
  <si>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</si>
  <si>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</si>
  <si>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</si>
  <si>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</si>
  <si>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</si>
  <si>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</si>
  <si>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</si>
  <si>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</si>
  <si>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</si>
  <si>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</si>
  <si>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</si>
  <si>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</si>
  <si>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</si>
  <si>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</si>
  <si>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</si>
  <si>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</si>
  <si>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</si>
  <si>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</si>
  <si>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</si>
  <si>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</si>
  <si>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</si>
  <si>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</si>
  <si>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</si>
  <si>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</si>
  <si>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</si>
  <si>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</si>
  <si>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</si>
  <si>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</si>
  <si>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</si>
  <si>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</si>
  <si>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</si>
  <si>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</si>
  <si>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</si>
  <si>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</si>
  <si>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</si>
  <si>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</si>
  <si>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</si>
  <si>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</si>
  <si>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</si>
  <si>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</si>
  <si>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</si>
  <si>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</si>
  <si>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</si>
  <si>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</si>
  <si>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</si>
  <si>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</si>
  <si>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</si>
  <si>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</si>
  <si>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</si>
  <si>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</si>
  <si>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</si>
  <si>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</si>
  <si>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</si>
  <si>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</si>
  <si>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</si>
  <si>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</si>
  <si>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</si>
  <si>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</si>
  <si>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</si>
  <si>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</si>
  <si>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</si>
  <si>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</si>
  <si>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</si>
  <si>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</si>
  <si>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</si>
  <si>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</si>
  <si>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</si>
  <si>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</si>
  <si>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</si>
  <si>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</si>
  <si>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</si>
  <si>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</si>
  <si>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</si>
  <si>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</si>
  <si>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</si>
  <si>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</si>
  <si>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</si>
  <si>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</si>
  <si>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</si>
  <si>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</si>
  <si>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</si>
  <si>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</si>
  <si>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</si>
  <si>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</si>
  <si>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</si>
  <si>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</si>
  <si>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</si>
  <si>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</si>
  <si>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</si>
  <si>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</si>
  <si>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</si>
  <si>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</si>
  <si>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</si>
  <si>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</si>
  <si>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</si>
  <si>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</si>
  <si>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</si>
  <si>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</si>
  <si>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</si>
  <si>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</si>
  <si>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</si>
  <si>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</si>
  <si>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</si>
  <si>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</si>
  <si>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</si>
  <si>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</si>
  <si>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</si>
  <si>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</si>
  <si>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</si>
  <si>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</si>
  <si>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</si>
  <si>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</si>
  <si>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</si>
  <si>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</si>
  <si>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</si>
  <si>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</si>
  <si>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</si>
  <si>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</si>
  <si>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</si>
  <si>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</si>
  <si>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</si>
  <si>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</si>
  <si>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</si>
  <si>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</si>
  <si>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</si>
  <si>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</si>
  <si>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</si>
  <si>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</si>
  <si>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</si>
  <si>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</si>
  <si>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</si>
  <si>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</si>
  <si>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</si>
  <si>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</si>
  <si>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</si>
  <si>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</si>
  <si>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</si>
  <si>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</si>
  <si>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</si>
  <si>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</si>
  <si>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</si>
  <si>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</si>
  <si>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</si>
  <si>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</si>
  <si>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</si>
  <si>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</si>
  <si>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</si>
  <si>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</si>
  <si>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</si>
  <si>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</si>
  <si>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</si>
  <si>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</si>
  <si>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</si>
  <si>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</si>
  <si>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</si>
  <si>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</si>
  <si>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</si>
  <si>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</si>
  <si>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</si>
  <si>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</si>
  <si>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</si>
  <si>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</si>
  <si>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</si>
  <si>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</si>
  <si>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</si>
  <si>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</si>
  <si>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</si>
  <si>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</si>
  <si>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</si>
  <si>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</si>
  <si>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</si>
  <si>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</si>
  <si>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</si>
  <si>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</si>
  <si>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</si>
  <si>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</si>
  <si>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</si>
  <si>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</si>
  <si>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</si>
  <si>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</si>
  <si>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</si>
  <si>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</si>
  <si>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</si>
  <si>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</si>
  <si>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</si>
  <si>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</si>
  <si>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</si>
  <si>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</si>
  <si>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</si>
  <si>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</si>
  <si>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</si>
  <si>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</si>
  <si>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</si>
  <si>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</si>
  <si>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</si>
  <si>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</si>
  <si>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</si>
  <si>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</si>
  <si>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</si>
  <si>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</si>
  <si>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</si>
  <si>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</si>
  <si>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</si>
  <si>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</si>
  <si>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</si>
  <si>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</si>
  <si>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</si>
  <si>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</si>
  <si>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</si>
  <si>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</si>
  <si>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</si>
  <si>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</si>
  <si>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</si>
  <si>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</si>
  <si>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</si>
  <si>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</si>
  <si>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</si>
  <si>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</si>
  <si>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</si>
  <si>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</si>
  <si>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</si>
  <si>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</si>
  <si>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</si>
  <si>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</si>
  <si>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</si>
  <si>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</si>
  <si>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</si>
  <si>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</si>
  <si>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</si>
  <si>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</si>
  <si>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</si>
  <si>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</si>
  <si>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</si>
  <si>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</si>
  <si>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</si>
  <si>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</si>
  <si>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</si>
  <si>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</si>
  <si>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</si>
  <si>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</si>
  <si>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</si>
  <si>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</si>
  <si>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</si>
  <si>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</si>
  <si>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</si>
  <si>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</si>
  <si>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</si>
  <si>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</si>
  <si>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</si>
  <si>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</si>
  <si>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</si>
  <si>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</si>
  <si>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</si>
  <si>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</si>
  <si>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</si>
  <si>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</si>
  <si>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</si>
  <si>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Год раскрытия (предоставления) информации: 2024 год</t>
  </si>
  <si>
    <t>2.4.1</t>
  </si>
  <si>
    <t>2.4.2</t>
  </si>
  <si>
    <t>2.4.3</t>
  </si>
  <si>
    <t>2.4.4</t>
  </si>
  <si>
    <t>2.4.5</t>
  </si>
  <si>
    <t>Амортизация обесценения основных средств и нематериальных активов</t>
  </si>
  <si>
    <t>Амортизация прав пользования активами</t>
  </si>
  <si>
    <t>Амортизация обесценения прав пользования активами</t>
  </si>
  <si>
    <t>Амортизация по капитализируемым ремонтам</t>
  </si>
  <si>
    <t>4.1.5</t>
  </si>
  <si>
    <t>4.1.6</t>
  </si>
  <si>
    <t>доходы от восстановления обесценения имущества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</si>
  <si>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</si>
  <si>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</si>
  <si>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</si>
  <si>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</si>
  <si>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</si>
  <si>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</si>
  <si>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4.2.6</t>
  </si>
  <si>
    <t>расходы по обесценению имущества</t>
  </si>
  <si>
    <t>расходы от переоценки финансовых активов</t>
  </si>
  <si>
    <t>23.2.10</t>
  </si>
  <si>
    <t>расчеты по обязательствам по аренде</t>
  </si>
  <si>
    <t>1.4.3</t>
  </si>
  <si>
    <t>1.4.4</t>
  </si>
  <si>
    <t>от реализации продукции и оказания услуг по регулируемым ценам (тарифам)</t>
  </si>
  <si>
    <t>прочие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</si>
  <si>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</si>
  <si>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</si>
  <si>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</si>
  <si>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</si>
  <si>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</si>
  <si>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Осипенко Д.К.</t>
  </si>
  <si>
    <t>Форма 19. Финансовый план субъекта электроэнергетики</t>
  </si>
  <si>
    <t xml:space="preserve">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</si>
  <si>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Раздел 1. Финансово-экономическая модель деятельности субъекта электроэнергетики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</si>
  <si>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</si>
  <si>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</si>
  <si>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</si>
  <si>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</si>
  <si>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>от 02.06.2023 № 923</t>
  </si>
  <si>
    <t>Постановления Правительства РФ</t>
  </si>
  <si>
    <t>Выручка от реализации товаров (работ, услуг) всего, в том числе:</t>
  </si>
  <si>
    <t>услуги инфраструктурных организаций</t>
  </si>
  <si>
    <t>Генеральный директор</t>
  </si>
  <si>
    <t>4.3</t>
  </si>
  <si>
    <t>4.4</t>
  </si>
  <si>
    <t>4.5</t>
  </si>
  <si>
    <t>4.6</t>
  </si>
  <si>
    <t>4.7</t>
  </si>
  <si>
    <t>4.8</t>
  </si>
  <si>
    <t>4.9</t>
  </si>
  <si>
    <t xml:space="preserve">Возврат налога на добавленную стоимость </t>
  </si>
  <si>
    <t>4.10</t>
  </si>
  <si>
    <t>4.11</t>
  </si>
  <si>
    <t>5.0</t>
  </si>
  <si>
    <t>6.0</t>
  </si>
  <si>
    <t>Проект инвестиционной программы Акционерного Общества "Горэлектросеть" г.Кисловодск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</si>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</sst>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yr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1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vertical="center"/>
    </xf>
    <xf numFmtId="0" fontId="9" fillId="0" borderId="0" xfId="0" applyFont="1" applyFill="1"/>
    <xf numFmtId="0" fontId="9" fillId="0" borderId="16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1" fillId="0" borderId="0" xfId="0" applyFont="1" applyFill="1" applyAlignment="1">
      <alignment vertical="center"/>
    </xf>
    <xf numFmtId="164" fontId="11" fillId="0" borderId="17" xfId="0" applyNumberFormat="1" applyFont="1" applyFill="1" applyBorder="1" applyAlignment="1">
      <alignment horizontal="center" vertical="center"/>
    </xf>
    <xf numFmtId="164" fontId="11" fillId="0" borderId="34" xfId="0" applyNumberFormat="1" applyFont="1" applyFill="1" applyBorder="1" applyAlignment="1">
      <alignment horizontal="center" vertical="center"/>
    </xf>
    <xf numFmtId="164" fontId="11" fillId="0" borderId="35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164" fontId="11" fillId="0" borderId="23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top"/>
    </xf>
    <xf numFmtId="0" fontId="12" fillId="0" borderId="0" xfId="0" applyFont="1" applyFill="1" applyAlignment="1">
      <alignment vertical="center"/>
    </xf>
    <xf numFmtId="1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11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164" fontId="11" fillId="0" borderId="32" xfId="0" applyNumberFormat="1" applyFont="1" applyFill="1" applyBorder="1" applyAlignment="1">
      <alignment horizontal="center" vertical="center"/>
    </xf>
    <xf numFmtId="164" fontId="11" fillId="0" borderId="45" xfId="0" applyNumberFormat="1" applyFont="1" applyFill="1" applyBorder="1" applyAlignment="1">
      <alignment horizontal="center" vertical="center" wrapText="1"/>
    </xf>
    <xf numFmtId="164" fontId="11" fillId="0" borderId="46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/>
    </xf>
    <xf numFmtId="0" fontId="3" fillId="0" borderId="0" xfId="0" applyFont="1" applyFill="1" applyBorder="1"/>
    <xf numFmtId="49" fontId="10" fillId="0" borderId="23" xfId="0" applyNumberFormat="1" applyFont="1" applyFill="1" applyBorder="1" applyAlignment="1">
      <alignment horizontal="center" vertical="top"/>
    </xf>
    <xf numFmtId="49" fontId="13" fillId="0" borderId="0" xfId="0" applyNumberFormat="1" applyFont="1" applyFill="1" applyAlignment="1">
      <alignment vertical="top"/>
    </xf>
    <xf numFmtId="1" fontId="13" fillId="0" borderId="22" xfId="0" applyNumberFormat="1" applyFont="1" applyFill="1" applyBorder="1" applyAlignment="1">
      <alignment horizontal="center" vertical="top"/>
    </xf>
    <xf numFmtId="2" fontId="11" fillId="0" borderId="16" xfId="0" applyNumberFormat="1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7" xfId="0" applyNumberFormat="1" applyFont="1" applyFill="1" applyBorder="1" applyAlignment="1">
      <alignment horizontal="center" vertical="center" wrapText="1"/>
    </xf>
    <xf numFmtId="2" fontId="10" fillId="0" borderId="23" xfId="0" applyNumberFormat="1" applyFont="1" applyFill="1" applyBorder="1" applyAlignment="1">
      <alignment horizontal="center" vertical="top"/>
    </xf>
    <xf numFmtId="2" fontId="10" fillId="0" borderId="22" xfId="0" applyNumberFormat="1" applyFont="1" applyFill="1" applyBorder="1" applyAlignment="1">
      <alignment horizontal="center" vertical="top"/>
    </xf>
    <xf numFmtId="2" fontId="11" fillId="0" borderId="23" xfId="0" applyNumberFormat="1" applyFont="1" applyFill="1" applyBorder="1" applyAlignment="1">
      <alignment horizontal="center" vertical="center"/>
    </xf>
    <xf numFmtId="2" fontId="11" fillId="0" borderId="22" xfId="0" applyNumberFormat="1" applyFont="1" applyFill="1" applyBorder="1" applyAlignment="1">
      <alignment horizontal="center" vertical="center"/>
    </xf>
    <xf numFmtId="2" fontId="11" fillId="0" borderId="16" xfId="0" applyNumberFormat="1" applyFont="1" applyFill="1" applyBorder="1" applyAlignment="1">
      <alignment horizontal="center" vertical="center" wrapText="1"/>
    </xf>
    <xf numFmtId="2" fontId="13" fillId="0" borderId="22" xfId="0" applyNumberFormat="1" applyFont="1" applyFill="1" applyBorder="1" applyAlignment="1">
      <alignment horizontal="center" vertical="top"/>
    </xf>
    <xf numFmtId="2" fontId="11" fillId="0" borderId="46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left"/>
    </xf>
    <xf numFmtId="2" fontId="5" fillId="0" borderId="0" xfId="0" applyNumberFormat="1" applyFont="1" applyFill="1"/>
    <xf numFmtId="2" fontId="11" fillId="0" borderId="35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left"/>
    </xf>
    <xf numFmtId="164" fontId="11" fillId="0" borderId="16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164" fontId="11" fillId="0" borderId="16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/>
    </xf>
    <xf numFmtId="164" fontId="11" fillId="2" borderId="29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center" vertical="center"/>
    </xf>
    <xf numFmtId="2" fontId="11" fillId="2" borderId="41" xfId="0" applyNumberFormat="1" applyFont="1" applyFill="1" applyBorder="1" applyAlignment="1">
      <alignment horizontal="center" vertical="center"/>
    </xf>
    <xf numFmtId="164" fontId="11" fillId="2" borderId="17" xfId="0" applyNumberFormat="1" applyFont="1" applyFill="1" applyBorder="1" applyAlignment="1">
      <alignment horizontal="center" vertical="center"/>
    </xf>
    <xf numFmtId="164" fontId="11" fillId="2" borderId="16" xfId="0" applyNumberFormat="1" applyFont="1" applyFill="1" applyBorder="1" applyAlignment="1">
      <alignment horizontal="center" vertical="center"/>
    </xf>
    <xf numFmtId="2" fontId="11" fillId="2" borderId="16" xfId="0" applyNumberFormat="1" applyFont="1" applyFill="1" applyBorder="1" applyAlignment="1">
      <alignment horizontal="center" vertical="center"/>
    </xf>
    <xf numFmtId="2" fontId="11" fillId="2" borderId="36" xfId="0" applyNumberFormat="1" applyFont="1" applyFill="1" applyBorder="1" applyAlignment="1">
      <alignment horizontal="center" vertical="center"/>
    </xf>
    <xf numFmtId="164" fontId="11" fillId="2" borderId="15" xfId="0" applyNumberFormat="1" applyFont="1" applyFill="1" applyBorder="1" applyAlignment="1">
      <alignment horizontal="center" vertical="center"/>
    </xf>
    <xf numFmtId="164" fontId="11" fillId="2" borderId="36" xfId="0" applyNumberFormat="1" applyFont="1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164" fontId="11" fillId="2" borderId="23" xfId="0" applyNumberFormat="1" applyFont="1" applyFill="1" applyBorder="1" applyAlignment="1">
      <alignment horizontal="center" vertical="center"/>
    </xf>
    <xf numFmtId="2" fontId="11" fillId="2" borderId="23" xfId="0" applyNumberFormat="1" applyFont="1" applyFill="1" applyBorder="1" applyAlignment="1">
      <alignment horizontal="center" vertical="center"/>
    </xf>
    <xf numFmtId="164" fontId="12" fillId="2" borderId="34" xfId="0" applyNumberFormat="1" applyFont="1" applyFill="1" applyBorder="1" applyAlignment="1">
      <alignment horizontal="center" vertical="center"/>
    </xf>
    <xf numFmtId="164" fontId="12" fillId="2" borderId="35" xfId="0" applyNumberFormat="1" applyFont="1" applyFill="1" applyBorder="1" applyAlignment="1">
      <alignment horizontal="center" vertical="center"/>
    </xf>
    <xf numFmtId="2" fontId="12" fillId="2" borderId="35" xfId="0" applyNumberFormat="1" applyFont="1" applyFill="1" applyBorder="1" applyAlignment="1">
      <alignment horizontal="center" vertical="center"/>
    </xf>
    <xf numFmtId="2" fontId="12" fillId="2" borderId="34" xfId="0" applyNumberFormat="1" applyFont="1" applyFill="1" applyBorder="1" applyAlignment="1">
      <alignment horizontal="center" vertical="center"/>
    </xf>
    <xf numFmtId="164" fontId="12" fillId="2" borderId="17" xfId="0" applyNumberFormat="1" applyFont="1" applyFill="1" applyBorder="1" applyAlignment="1">
      <alignment horizontal="center" vertical="center"/>
    </xf>
    <xf numFmtId="164" fontId="12" fillId="2" borderId="16" xfId="0" applyNumberFormat="1" applyFont="1" applyFill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 vertical="center"/>
    </xf>
    <xf numFmtId="2" fontId="12" fillId="2" borderId="17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/>
    </xf>
    <xf numFmtId="164" fontId="11" fillId="0" borderId="42" xfId="0" applyNumberFormat="1" applyFont="1" applyFill="1" applyBorder="1" applyAlignment="1">
      <alignment horizontal="center" vertical="center"/>
    </xf>
    <xf numFmtId="164" fontId="11" fillId="0" borderId="43" xfId="0" applyNumberFormat="1" applyFont="1" applyFill="1" applyBorder="1" applyAlignment="1">
      <alignment horizontal="center" vertical="center"/>
    </xf>
    <xf numFmtId="164" fontId="11" fillId="0" borderId="44" xfId="0" applyNumberFormat="1" applyFont="1" applyFill="1" applyBorder="1" applyAlignment="1">
      <alignment horizontal="left" vertical="center" wrapText="1" indent="2"/>
    </xf>
    <xf numFmtId="164" fontId="11" fillId="0" borderId="1" xfId="0" applyNumberFormat="1" applyFont="1" applyFill="1" applyBorder="1" applyAlignment="1">
      <alignment horizontal="left" vertical="center" wrapText="1" indent="2"/>
    </xf>
    <xf numFmtId="164" fontId="11" fillId="0" borderId="43" xfId="0" applyNumberFormat="1" applyFont="1" applyFill="1" applyBorder="1" applyAlignment="1">
      <alignment horizontal="left" vertical="center" wrapText="1" indent="2"/>
    </xf>
    <xf numFmtId="164" fontId="11" fillId="0" borderId="30" xfId="0" applyNumberFormat="1" applyFont="1" applyFill="1" applyBorder="1" applyAlignment="1">
      <alignment horizontal="center" vertical="center"/>
    </xf>
    <xf numFmtId="164" fontId="11" fillId="0" borderId="31" xfId="0" applyNumberFormat="1" applyFont="1" applyFill="1" applyBorder="1" applyAlignment="1">
      <alignment horizontal="center" vertical="center"/>
    </xf>
    <xf numFmtId="164" fontId="11" fillId="0" borderId="32" xfId="0" applyNumberFormat="1" applyFont="1" applyFill="1" applyBorder="1" applyAlignment="1">
      <alignment horizontal="left" vertical="center" wrapText="1"/>
    </xf>
    <xf numFmtId="164" fontId="11" fillId="0" borderId="33" xfId="0" applyNumberFormat="1" applyFont="1" applyFill="1" applyBorder="1" applyAlignment="1">
      <alignment horizontal="left" vertical="center" wrapText="1"/>
    </xf>
    <xf numFmtId="164" fontId="11" fillId="0" borderId="31" xfId="0" applyNumberFormat="1" applyFont="1" applyFill="1" applyBorder="1" applyAlignment="1">
      <alignment horizontal="left" vertical="center" wrapText="1"/>
    </xf>
    <xf numFmtId="164" fontId="11" fillId="0" borderId="32" xfId="0" applyNumberFormat="1" applyFont="1" applyFill="1" applyBorder="1" applyAlignment="1">
      <alignment horizontal="left" vertical="center" wrapText="1" indent="3"/>
    </xf>
    <xf numFmtId="164" fontId="11" fillId="0" borderId="33" xfId="0" applyNumberFormat="1" applyFont="1" applyFill="1" applyBorder="1" applyAlignment="1">
      <alignment horizontal="left" vertical="center" wrapText="1" indent="3"/>
    </xf>
    <xf numFmtId="164" fontId="11" fillId="0" borderId="31" xfId="0" applyNumberFormat="1" applyFont="1" applyFill="1" applyBorder="1" applyAlignment="1">
      <alignment horizontal="left" vertical="center" wrapText="1" indent="3"/>
    </xf>
    <xf numFmtId="164" fontId="11" fillId="0" borderId="32" xfId="0" applyNumberFormat="1" applyFont="1" applyFill="1" applyBorder="1" applyAlignment="1">
      <alignment horizontal="left" vertical="center" wrapText="1" indent="2"/>
    </xf>
    <xf numFmtId="164" fontId="11" fillId="0" borderId="33" xfId="0" applyNumberFormat="1" applyFont="1" applyFill="1" applyBorder="1" applyAlignment="1">
      <alignment horizontal="left" vertical="center" wrapText="1" indent="2"/>
    </xf>
    <xf numFmtId="164" fontId="11" fillId="0" borderId="31" xfId="0" applyNumberFormat="1" applyFont="1" applyFill="1" applyBorder="1" applyAlignment="1">
      <alignment horizontal="left" vertical="center" wrapText="1" indent="2"/>
    </xf>
    <xf numFmtId="164" fontId="11" fillId="0" borderId="16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left" vertical="center" wrapText="1" indent="2"/>
    </xf>
    <xf numFmtId="164" fontId="11" fillId="0" borderId="32" xfId="0" applyNumberFormat="1" applyFont="1" applyFill="1" applyBorder="1" applyAlignment="1">
      <alignment horizontal="left" vertical="center" wrapText="1" indent="1"/>
    </xf>
    <xf numFmtId="164" fontId="11" fillId="0" borderId="33" xfId="0" applyNumberFormat="1" applyFont="1" applyFill="1" applyBorder="1" applyAlignment="1">
      <alignment horizontal="left" vertical="center" wrapText="1" indent="1"/>
    </xf>
    <xf numFmtId="164" fontId="11" fillId="0" borderId="31" xfId="0" applyNumberFormat="1" applyFont="1" applyFill="1" applyBorder="1" applyAlignment="1">
      <alignment horizontal="left" vertical="center" wrapText="1" indent="1"/>
    </xf>
    <xf numFmtId="164" fontId="11" fillId="0" borderId="18" xfId="0" applyNumberFormat="1" applyFont="1" applyFill="1" applyBorder="1" applyAlignment="1">
      <alignment horizontal="center" vertical="center"/>
    </xf>
    <xf numFmtId="164" fontId="11" fillId="0" borderId="19" xfId="0" applyNumberFormat="1" applyFont="1" applyFill="1" applyBorder="1" applyAlignment="1">
      <alignment horizontal="center" vertical="center"/>
    </xf>
    <xf numFmtId="164" fontId="11" fillId="0" borderId="20" xfId="0" applyNumberFormat="1" applyFont="1" applyFill="1" applyBorder="1" applyAlignment="1">
      <alignment horizontal="left" vertical="center" wrapText="1" indent="1"/>
    </xf>
    <xf numFmtId="164" fontId="11" fillId="0" borderId="21" xfId="0" applyNumberFormat="1" applyFont="1" applyFill="1" applyBorder="1" applyAlignment="1">
      <alignment horizontal="left" vertical="center" wrapText="1" indent="1"/>
    </xf>
    <xf numFmtId="164" fontId="11" fillId="0" borderId="19" xfId="0" applyNumberFormat="1" applyFont="1" applyFill="1" applyBorder="1" applyAlignment="1">
      <alignment horizontal="left" vertical="center" wrapText="1" indent="1"/>
    </xf>
    <xf numFmtId="164" fontId="11" fillId="2" borderId="11" xfId="0" applyNumberFormat="1" applyFont="1" applyFill="1" applyBorder="1" applyAlignment="1">
      <alignment horizontal="center" vertical="center"/>
    </xf>
    <xf numFmtId="164" fontId="11" fillId="2" borderId="12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left" vertical="center" wrapText="1"/>
    </xf>
    <xf numFmtId="164" fontId="11" fillId="2" borderId="14" xfId="0" applyNumberFormat="1" applyFont="1" applyFill="1" applyBorder="1" applyAlignment="1">
      <alignment horizontal="left" vertical="center" wrapText="1"/>
    </xf>
    <xf numFmtId="164" fontId="11" fillId="2" borderId="12" xfId="0" applyNumberFormat="1" applyFont="1" applyFill="1" applyBorder="1" applyAlignment="1">
      <alignment horizontal="left" vertical="center" wrapText="1"/>
    </xf>
    <xf numFmtId="164" fontId="11" fillId="2" borderId="30" xfId="0" applyNumberFormat="1" applyFont="1" applyFill="1" applyBorder="1" applyAlignment="1">
      <alignment horizontal="center" vertical="center"/>
    </xf>
    <xf numFmtId="164" fontId="11" fillId="2" borderId="31" xfId="0" applyNumberFormat="1" applyFont="1" applyFill="1" applyBorder="1" applyAlignment="1">
      <alignment horizontal="center" vertical="center"/>
    </xf>
    <xf numFmtId="164" fontId="11" fillId="2" borderId="32" xfId="0" applyNumberFormat="1" applyFont="1" applyFill="1" applyBorder="1" applyAlignment="1">
      <alignment horizontal="left" vertical="center" wrapText="1"/>
    </xf>
    <xf numFmtId="164" fontId="11" fillId="2" borderId="33" xfId="0" applyNumberFormat="1" applyFont="1" applyFill="1" applyBorder="1" applyAlignment="1">
      <alignment horizontal="left" vertical="center" wrapText="1"/>
    </xf>
    <xf numFmtId="164" fontId="11" fillId="2" borderId="31" xfId="0" applyNumberFormat="1" applyFont="1" applyFill="1" applyBorder="1" applyAlignment="1">
      <alignment horizontal="left" vertical="center" wrapText="1"/>
    </xf>
    <xf numFmtId="164" fontId="11" fillId="0" borderId="32" xfId="0" applyNumberFormat="1" applyFont="1" applyFill="1" applyBorder="1" applyAlignment="1">
      <alignment horizontal="left" vertical="center" wrapText="1" indent="4"/>
    </xf>
    <xf numFmtId="164" fontId="11" fillId="0" borderId="33" xfId="0" applyNumberFormat="1" applyFont="1" applyFill="1" applyBorder="1" applyAlignment="1">
      <alignment horizontal="left" vertical="center" wrapText="1" indent="4"/>
    </xf>
    <xf numFmtId="164" fontId="11" fillId="0" borderId="31" xfId="0" applyNumberFormat="1" applyFont="1" applyFill="1" applyBorder="1" applyAlignment="1">
      <alignment horizontal="left" vertical="center" wrapText="1" indent="4"/>
    </xf>
    <xf numFmtId="164" fontId="11" fillId="0" borderId="32" xfId="0" applyNumberFormat="1" applyFont="1" applyFill="1" applyBorder="1" applyAlignment="1">
      <alignment horizontal="left" vertical="center" wrapText="1" indent="5"/>
    </xf>
    <xf numFmtId="164" fontId="11" fillId="0" borderId="33" xfId="0" applyNumberFormat="1" applyFont="1" applyFill="1" applyBorder="1" applyAlignment="1">
      <alignment horizontal="left" vertical="center" wrapText="1" indent="5"/>
    </xf>
    <xf numFmtId="164" fontId="11" fillId="0" borderId="31" xfId="0" applyNumberFormat="1" applyFont="1" applyFill="1" applyBorder="1" applyAlignment="1">
      <alignment horizontal="left" vertical="center" wrapText="1" indent="5"/>
    </xf>
    <xf numFmtId="1" fontId="11" fillId="0" borderId="8" xfId="0" applyNumberFormat="1" applyFont="1" applyFill="1" applyBorder="1" applyAlignment="1">
      <alignment horizontal="center" vertical="center" wrapText="1"/>
    </xf>
    <xf numFmtId="1" fontId="11" fillId="0" borderId="9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49" fontId="13" fillId="0" borderId="18" xfId="0" applyNumberFormat="1" applyFont="1" applyFill="1" applyBorder="1" applyAlignment="1">
      <alignment horizontal="center" vertical="top"/>
    </xf>
    <xf numFmtId="49" fontId="13" fillId="0" borderId="19" xfId="0" applyNumberFormat="1" applyFont="1" applyFill="1" applyBorder="1" applyAlignment="1">
      <alignment horizontal="center" vertical="top"/>
    </xf>
    <xf numFmtId="1" fontId="13" fillId="0" borderId="20" xfId="0" applyNumberFormat="1" applyFont="1" applyFill="1" applyBorder="1" applyAlignment="1">
      <alignment horizontal="center" vertical="top"/>
    </xf>
    <xf numFmtId="1" fontId="13" fillId="0" borderId="21" xfId="0" applyNumberFormat="1" applyFont="1" applyFill="1" applyBorder="1" applyAlignment="1">
      <alignment horizontal="center" vertical="top"/>
    </xf>
    <xf numFmtId="1" fontId="13" fillId="0" borderId="19" xfId="0" applyNumberFormat="1" applyFont="1" applyFill="1" applyBorder="1" applyAlignment="1">
      <alignment horizontal="center" vertical="top"/>
    </xf>
    <xf numFmtId="164" fontId="11" fillId="2" borderId="27" xfId="0" applyNumberFormat="1" applyFont="1" applyFill="1" applyBorder="1" applyAlignment="1">
      <alignment horizontal="left" vertical="center" wrapText="1"/>
    </xf>
    <xf numFmtId="164" fontId="11" fillId="2" borderId="28" xfId="0" applyNumberFormat="1" applyFont="1" applyFill="1" applyBorder="1" applyAlignment="1">
      <alignment horizontal="left" vertical="center" wrapText="1"/>
    </xf>
    <xf numFmtId="164" fontId="11" fillId="2" borderId="9" xfId="0" applyNumberFormat="1" applyFont="1" applyFill="1" applyBorder="1" applyAlignment="1">
      <alignment horizontal="left" vertical="center" wrapText="1"/>
    </xf>
    <xf numFmtId="164" fontId="11" fillId="2" borderId="37" xfId="0" applyNumberFormat="1" applyFont="1" applyFill="1" applyBorder="1" applyAlignment="1">
      <alignment horizontal="center" vertical="center"/>
    </xf>
    <xf numFmtId="164" fontId="11" fillId="2" borderId="38" xfId="0" applyNumberFormat="1" applyFont="1" applyFill="1" applyBorder="1" applyAlignment="1">
      <alignment horizontal="center" vertical="center"/>
    </xf>
    <xf numFmtId="164" fontId="11" fillId="2" borderId="39" xfId="0" applyNumberFormat="1" applyFont="1" applyFill="1" applyBorder="1" applyAlignment="1">
      <alignment horizontal="left" vertical="center" wrapText="1"/>
    </xf>
    <xf numFmtId="164" fontId="11" fillId="2" borderId="40" xfId="0" applyNumberFormat="1" applyFont="1" applyFill="1" applyBorder="1" applyAlignment="1">
      <alignment horizontal="left" vertical="center" wrapText="1"/>
    </xf>
    <xf numFmtId="164" fontId="11" fillId="2" borderId="38" xfId="0" applyNumberFormat="1" applyFont="1" applyFill="1" applyBorder="1" applyAlignment="1">
      <alignment horizontal="left" vertical="center" wrapText="1"/>
    </xf>
    <xf numFmtId="164" fontId="15" fillId="0" borderId="24" xfId="0" applyNumberFormat="1" applyFont="1" applyFill="1" applyBorder="1" applyAlignment="1">
      <alignment horizontal="center" vertical="center"/>
    </xf>
    <xf numFmtId="164" fontId="15" fillId="0" borderId="25" xfId="0" applyNumberFormat="1" applyFont="1" applyFill="1" applyBorder="1" applyAlignment="1">
      <alignment horizontal="center" vertical="center"/>
    </xf>
    <xf numFmtId="164" fontId="15" fillId="0" borderId="26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64" fontId="11" fillId="0" borderId="1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13" xfId="0" applyNumberFormat="1" applyFont="1" applyFill="1" applyBorder="1" applyAlignment="1">
      <alignment horizontal="center" vertical="center" wrapText="1"/>
    </xf>
    <xf numFmtId="164" fontId="11" fillId="0" borderId="14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15" xfId="0" applyNumberFormat="1" applyFont="1" applyFill="1" applyBorder="1" applyAlignment="1">
      <alignment horizontal="center" vertical="center" wrapText="1"/>
    </xf>
    <xf numFmtId="164" fontId="11" fillId="0" borderId="20" xfId="0" applyNumberFormat="1" applyFont="1" applyFill="1" applyBorder="1" applyAlignment="1">
      <alignment horizontal="left" vertical="center" wrapText="1" indent="3"/>
    </xf>
    <xf numFmtId="164" fontId="11" fillId="0" borderId="21" xfId="0" applyNumberFormat="1" applyFont="1" applyFill="1" applyBorder="1" applyAlignment="1">
      <alignment horizontal="left" vertical="center" wrapText="1" indent="3"/>
    </xf>
    <xf numFmtId="164" fontId="11" fillId="0" borderId="19" xfId="0" applyNumberFormat="1" applyFont="1" applyFill="1" applyBorder="1" applyAlignment="1">
      <alignment horizontal="left" vertical="center" wrapText="1" indent="3"/>
    </xf>
    <xf numFmtId="164" fontId="14" fillId="0" borderId="24" xfId="0" applyNumberFormat="1" applyFont="1" applyFill="1" applyBorder="1" applyAlignment="1">
      <alignment horizontal="center"/>
    </xf>
    <xf numFmtId="164" fontId="14" fillId="0" borderId="25" xfId="0" applyNumberFormat="1" applyFont="1" applyFill="1" applyBorder="1" applyAlignment="1">
      <alignment horizontal="center"/>
    </xf>
    <xf numFmtId="164" fontId="14" fillId="0" borderId="26" xfId="0" applyNumberFormat="1" applyFont="1" applyFill="1" applyBorder="1" applyAlignment="1">
      <alignment horizontal="center"/>
    </xf>
    <xf numFmtId="164" fontId="11" fillId="2" borderId="18" xfId="0" applyNumberFormat="1" applyFont="1" applyFill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64" fontId="11" fillId="2" borderId="20" xfId="0" applyNumberFormat="1" applyFont="1" applyFill="1" applyBorder="1" applyAlignment="1">
      <alignment horizontal="left" vertical="center" wrapText="1"/>
    </xf>
    <xf numFmtId="164" fontId="11" fillId="2" borderId="21" xfId="0" applyNumberFormat="1" applyFont="1" applyFill="1" applyBorder="1" applyAlignment="1">
      <alignment horizontal="left" vertical="center" wrapText="1"/>
    </xf>
    <xf numFmtId="164" fontId="11" fillId="2" borderId="19" xfId="0" applyNumberFormat="1" applyFont="1" applyFill="1" applyBorder="1" applyAlignment="1">
      <alignment horizontal="left" vertical="center" wrapText="1"/>
    </xf>
    <xf numFmtId="49" fontId="11" fillId="0" borderId="30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164" fontId="11" fillId="2" borderId="27" xfId="0" applyNumberFormat="1" applyFont="1" applyFill="1" applyBorder="1" applyAlignment="1">
      <alignment horizontal="center" vertical="center"/>
    </xf>
    <xf numFmtId="164" fontId="11" fillId="2" borderId="9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left" vertical="center" wrapText="1"/>
    </xf>
    <xf numFmtId="164" fontId="11" fillId="0" borderId="20" xfId="0" applyNumberFormat="1" applyFont="1" applyFill="1" applyBorder="1" applyAlignment="1">
      <alignment horizontal="left" vertical="center" wrapText="1" indent="2"/>
    </xf>
    <xf numFmtId="164" fontId="11" fillId="0" borderId="21" xfId="0" applyNumberFormat="1" applyFont="1" applyFill="1" applyBorder="1" applyAlignment="1">
      <alignment horizontal="left" vertical="center" wrapText="1" indent="2"/>
    </xf>
    <xf numFmtId="164" fontId="11" fillId="0" borderId="19" xfId="0" applyNumberFormat="1" applyFont="1" applyFill="1" applyBorder="1" applyAlignment="1">
      <alignment horizontal="left" vertical="center" wrapText="1" indent="2"/>
    </xf>
    <xf numFmtId="164" fontId="11" fillId="2" borderId="8" xfId="0" applyNumberFormat="1" applyFont="1" applyFill="1" applyBorder="1" applyAlignment="1">
      <alignment horizontal="left" vertical="center" wrapText="1" indent="1"/>
    </xf>
    <xf numFmtId="164" fontId="11" fillId="2" borderId="28" xfId="0" applyNumberFormat="1" applyFont="1" applyFill="1" applyBorder="1" applyAlignment="1">
      <alignment horizontal="left" vertical="center" wrapText="1" indent="1"/>
    </xf>
    <xf numFmtId="164" fontId="11" fillId="2" borderId="9" xfId="0" applyNumberFormat="1" applyFont="1" applyFill="1" applyBorder="1" applyAlignment="1">
      <alignment horizontal="left" vertical="center" wrapText="1" indent="1"/>
    </xf>
    <xf numFmtId="164" fontId="11" fillId="2" borderId="32" xfId="0" applyNumberFormat="1" applyFont="1" applyFill="1" applyBorder="1" applyAlignment="1">
      <alignment horizontal="left" vertical="center" wrapText="1" indent="1"/>
    </xf>
    <xf numFmtId="164" fontId="11" fillId="2" borderId="33" xfId="0" applyNumberFormat="1" applyFont="1" applyFill="1" applyBorder="1" applyAlignment="1">
      <alignment horizontal="left" vertical="center" wrapText="1" indent="1"/>
    </xf>
    <xf numFmtId="164" fontId="11" fillId="2" borderId="31" xfId="0" applyNumberFormat="1" applyFont="1" applyFill="1" applyBorder="1" applyAlignment="1">
      <alignment horizontal="left" vertical="center" wrapText="1" indent="1"/>
    </xf>
    <xf numFmtId="0" fontId="10" fillId="0" borderId="18" xfId="0" applyFont="1" applyFill="1" applyBorder="1" applyAlignment="1">
      <alignment horizontal="center" vertical="top"/>
    </xf>
    <xf numFmtId="0" fontId="10" fillId="0" borderId="19" xfId="0" applyFont="1" applyFill="1" applyBorder="1" applyAlignment="1">
      <alignment horizontal="center" vertical="top"/>
    </xf>
    <xf numFmtId="0" fontId="10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14" fillId="0" borderId="24" xfId="0" applyFont="1" applyFill="1" applyBorder="1" applyAlignment="1">
      <alignment horizontal="center"/>
    </xf>
    <xf numFmtId="0" fontId="14" fillId="0" borderId="25" xfId="0" applyFont="1" applyFill="1" applyBorder="1" applyAlignment="1">
      <alignment horizontal="center"/>
    </xf>
    <xf numFmtId="0" fontId="14" fillId="0" borderId="2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" xfId="1"/>
    <cellStyle name="Обычный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70"/>
  <sheetViews>
    <sheetView tabSelected="1" topLeftCell="A13" zoomScale="180" zoomScaleNormal="180" zoomScaleSheetLayoutView="175" workbookViewId="0">
      <pane ySplit="5" topLeftCell="A414" activePane="bottomLeft" state="frozen"/>
      <selection activeCell="A13" sqref="A13"/>
      <selection pane="bottomLeft" activeCell="K416" sqref="K416:Q416"/>
    </sheetView>
  </sheetViews>
  <sheetFormatPr defaultColWidth="9.140625" defaultRowHeight="8.25"/>
  <cols>
    <col min="1" max="1" width="1.42578125" style="4" customWidth="1"/>
    <col min="2" max="2" width="3.42578125" style="4" customWidth="1"/>
    <col min="3" max="3" width="10.140625" style="4" customWidth="1"/>
    <col min="4" max="4" width="7.28515625" style="4" customWidth="1"/>
    <col min="5" max="6" width="5.28515625" style="4" customWidth="1"/>
    <col min="7" max="7" width="4.5703125" style="4" customWidth="1"/>
    <col min="8" max="8" width="6.140625" style="5" customWidth="1"/>
    <col min="9" max="10" width="5.7109375" style="5" customWidth="1"/>
    <col min="11" max="11" width="8.7109375" style="5" customWidth="1"/>
    <col min="12" max="12" width="9.28515625" style="5" customWidth="1"/>
    <col min="13" max="13" width="8.7109375" style="5" customWidth="1"/>
    <col min="14" max="14" width="9.28515625" style="5" customWidth="1"/>
    <col min="15" max="15" width="8.7109375" style="5" customWidth="1"/>
    <col min="16" max="16" width="9.28515625" style="5" customWidth="1"/>
    <col min="17" max="17" width="8.7109375" style="5" customWidth="1"/>
    <col min="18" max="18" width="9.28515625" style="5" customWidth="1"/>
    <col min="19" max="19" width="8.7109375" style="53" customWidth="1"/>
    <col min="20" max="20" width="9.28515625" style="53" customWidth="1"/>
    <col min="21" max="16384" width="9.140625" style="4"/>
  </cols>
  <sheetData>
    <row r="1" spans="1:22" s="1" customFormat="1" ht="11.25" customHeight="1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51"/>
      <c r="T1" s="52"/>
      <c r="V1" s="3"/>
    </row>
    <row r="2" spans="1:22" s="1" customFormat="1" ht="9.75" customHeight="1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2"/>
      <c r="T2" s="52"/>
      <c r="V2" s="3"/>
    </row>
    <row r="3" spans="1:22" s="1" customFormat="1" ht="9.75" customHeight="1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2"/>
      <c r="T3" s="52" t="s">
        <v>711</v>
      </c>
      <c r="V3" s="3"/>
    </row>
    <row r="4" spans="1:22" ht="12" customHeight="1">
      <c r="T4" s="52" t="s">
        <v>710</v>
      </c>
    </row>
    <row r="5" spans="1:22" s="6" customFormat="1" ht="12">
      <c r="H5" s="7" t="s">
        <v>703</v>
      </c>
      <c r="I5" s="7"/>
      <c r="J5" s="7"/>
      <c r="K5" s="7"/>
      <c r="L5" s="7"/>
      <c r="M5" s="7"/>
      <c r="N5" s="7"/>
      <c r="O5" s="7"/>
      <c r="P5" s="7"/>
      <c r="Q5" s="7"/>
      <c r="R5" s="7"/>
      <c r="S5" s="54"/>
      <c r="T5" s="55"/>
    </row>
    <row r="6" spans="1:22" s="1" customFormat="1" ht="6" customHeight="1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51"/>
      <c r="T6" s="51"/>
    </row>
    <row r="7" spans="1:22" s="1" customFormat="1" ht="15.75">
      <c r="A7" s="8"/>
      <c r="B7" s="8"/>
      <c r="C7" s="9" t="s">
        <v>727</v>
      </c>
      <c r="D7" s="10"/>
      <c r="E7" s="10"/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56"/>
      <c r="T7" s="56"/>
    </row>
    <row r="8" spans="1:22" s="1" customFormat="1" ht="9" customHeight="1">
      <c r="A8" s="8"/>
      <c r="B8" s="8"/>
      <c r="C8" s="8"/>
      <c r="D8" s="11" t="s">
        <v>0</v>
      </c>
      <c r="E8" s="12"/>
      <c r="F8" s="12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56"/>
      <c r="T8" s="56"/>
    </row>
    <row r="9" spans="1:22" s="1" customFormat="1" ht="15.75">
      <c r="A9" s="8"/>
      <c r="B9" s="8"/>
      <c r="C9" s="13" t="s">
        <v>1</v>
      </c>
      <c r="D9" s="14"/>
      <c r="E9" s="10"/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56"/>
      <c r="T9" s="56"/>
    </row>
    <row r="10" spans="1:22" s="1" customFormat="1" ht="15.75">
      <c r="A10" s="8"/>
      <c r="B10" s="8"/>
      <c r="C10" s="13" t="s">
        <v>669</v>
      </c>
      <c r="D10" s="15"/>
      <c r="E10" s="14"/>
      <c r="F10" s="16"/>
      <c r="G10" s="15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56"/>
      <c r="T10" s="56"/>
    </row>
    <row r="11" spans="1:22" s="1" customFormat="1" ht="10.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56"/>
      <c r="T11" s="56"/>
    </row>
    <row r="12" spans="1:22" s="1" customFormat="1" ht="26.25" customHeight="1">
      <c r="A12" s="15"/>
      <c r="B12" s="15"/>
      <c r="C12" s="201" t="s">
        <v>728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</row>
    <row r="13" spans="1:22" s="1" customFormat="1" ht="10.5">
      <c r="A13" s="15"/>
      <c r="B13" s="10"/>
      <c r="C13" s="17" t="s">
        <v>704</v>
      </c>
      <c r="D13" s="10"/>
      <c r="E13" s="10"/>
      <c r="F13" s="10"/>
      <c r="G13" s="15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56"/>
      <c r="T13" s="56"/>
    </row>
    <row r="14" spans="1:22" s="1" customFormat="1" ht="12.75" customHeight="1">
      <c r="A14" s="18"/>
      <c r="B14" s="12"/>
      <c r="C14" s="12"/>
      <c r="D14" s="12"/>
      <c r="E14" s="12"/>
      <c r="F14" s="12"/>
      <c r="G14" s="19"/>
      <c r="H14" s="8"/>
      <c r="I14" s="8"/>
      <c r="J14" s="8"/>
      <c r="K14" s="8"/>
      <c r="L14" s="8"/>
      <c r="M14" s="8"/>
      <c r="N14" s="69"/>
      <c r="O14" s="8"/>
      <c r="P14" s="8"/>
      <c r="Q14" s="8"/>
      <c r="R14" s="69"/>
      <c r="S14" s="56"/>
      <c r="T14" s="56"/>
    </row>
    <row r="15" spans="1:22" s="20" customFormat="1" ht="14.25" customHeight="1" thickBot="1">
      <c r="A15" s="202" t="s">
        <v>705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</row>
    <row r="16" spans="1:22" s="21" customFormat="1" ht="18" customHeight="1">
      <c r="A16" s="203" t="s">
        <v>2</v>
      </c>
      <c r="B16" s="204"/>
      <c r="C16" s="207" t="s">
        <v>3</v>
      </c>
      <c r="D16" s="208"/>
      <c r="E16" s="208"/>
      <c r="F16" s="208"/>
      <c r="G16" s="204"/>
      <c r="H16" s="211" t="s">
        <v>4</v>
      </c>
      <c r="I16" s="71">
        <v>2022</v>
      </c>
      <c r="J16" s="71">
        <v>2023</v>
      </c>
      <c r="K16" s="213">
        <v>2024</v>
      </c>
      <c r="L16" s="214"/>
      <c r="M16" s="213">
        <v>2025</v>
      </c>
      <c r="N16" s="214"/>
      <c r="O16" s="213">
        <v>2026</v>
      </c>
      <c r="P16" s="214"/>
      <c r="Q16" s="213">
        <v>2027</v>
      </c>
      <c r="R16" s="214"/>
      <c r="S16" s="215" t="s">
        <v>5</v>
      </c>
      <c r="T16" s="216"/>
    </row>
    <row r="17" spans="1:20" s="21" customFormat="1" ht="42" customHeight="1">
      <c r="A17" s="205"/>
      <c r="B17" s="206"/>
      <c r="C17" s="209"/>
      <c r="D17" s="210"/>
      <c r="E17" s="210"/>
      <c r="F17" s="210"/>
      <c r="G17" s="206"/>
      <c r="H17" s="212"/>
      <c r="I17" s="22" t="s">
        <v>6</v>
      </c>
      <c r="J17" s="22" t="s">
        <v>6</v>
      </c>
      <c r="K17" s="22" t="s">
        <v>7</v>
      </c>
      <c r="L17" s="22" t="s">
        <v>8</v>
      </c>
      <c r="M17" s="22" t="s">
        <v>7</v>
      </c>
      <c r="N17" s="22" t="s">
        <v>8</v>
      </c>
      <c r="O17" s="22" t="s">
        <v>7</v>
      </c>
      <c r="P17" s="22" t="s">
        <v>8</v>
      </c>
      <c r="Q17" s="22" t="s">
        <v>7</v>
      </c>
      <c r="R17" s="22" t="s">
        <v>8</v>
      </c>
      <c r="S17" s="57" t="s">
        <v>9</v>
      </c>
      <c r="T17" s="58" t="s">
        <v>8</v>
      </c>
    </row>
    <row r="18" spans="1:20" s="24" customFormat="1" ht="9" thickBot="1">
      <c r="A18" s="194">
        <v>1</v>
      </c>
      <c r="B18" s="195"/>
      <c r="C18" s="196">
        <v>2</v>
      </c>
      <c r="D18" s="197"/>
      <c r="E18" s="197"/>
      <c r="F18" s="197"/>
      <c r="G18" s="195"/>
      <c r="H18" s="23">
        <v>3</v>
      </c>
      <c r="I18" s="46" t="s">
        <v>138</v>
      </c>
      <c r="J18" s="46" t="s">
        <v>715</v>
      </c>
      <c r="K18" s="46" t="s">
        <v>716</v>
      </c>
      <c r="L18" s="46" t="s">
        <v>717</v>
      </c>
      <c r="M18" s="46" t="s">
        <v>718</v>
      </c>
      <c r="N18" s="46" t="s">
        <v>719</v>
      </c>
      <c r="O18" s="46" t="s">
        <v>720</v>
      </c>
      <c r="P18" s="46" t="s">
        <v>721</v>
      </c>
      <c r="Q18" s="46" t="s">
        <v>723</v>
      </c>
      <c r="R18" s="46" t="s">
        <v>724</v>
      </c>
      <c r="S18" s="59" t="s">
        <v>725</v>
      </c>
      <c r="T18" s="60" t="s">
        <v>726</v>
      </c>
    </row>
    <row r="19" spans="1:20" s="25" customFormat="1" ht="10.5" customHeight="1" thickBot="1">
      <c r="A19" s="198" t="s">
        <v>706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200"/>
    </row>
    <row r="20" spans="1:20" s="26" customFormat="1" ht="9.75" customHeight="1">
      <c r="A20" s="182" t="s">
        <v>10</v>
      </c>
      <c r="B20" s="183"/>
      <c r="C20" s="184" t="s">
        <v>712</v>
      </c>
      <c r="D20" s="149"/>
      <c r="E20" s="149"/>
      <c r="F20" s="149"/>
      <c r="G20" s="150"/>
      <c r="H20" s="74" t="s">
        <v>11</v>
      </c>
      <c r="I20" s="75">
        <f>SUM(I21,I25:I31,I34)</f>
        <v>1572.8899999999999</v>
      </c>
      <c r="J20" s="75">
        <f>SUM(J21,J25:J31,J34)</f>
        <v>1841.6369999999999</v>
      </c>
      <c r="K20" s="76">
        <f t="shared" ref="K20:N20" si="0">SUM(K21,K25:K31,K34)</f>
        <v>1947.14</v>
      </c>
      <c r="L20" s="76">
        <f t="shared" si="0"/>
        <v>0</v>
      </c>
      <c r="M20" s="76">
        <f t="shared" si="0"/>
        <v>2257.17</v>
      </c>
      <c r="N20" s="76">
        <f t="shared" si="0"/>
        <v>0</v>
      </c>
      <c r="O20" s="76">
        <f t="shared" ref="O20:P20" si="1">SUM(O21,O25:O31,O34)</f>
        <v>2369.5506851046403</v>
      </c>
      <c r="P20" s="76">
        <f t="shared" si="1"/>
        <v>0</v>
      </c>
      <c r="Q20" s="76">
        <f t="shared" ref="Q20:R20" si="2">SUM(Q21,Q25:Q31,Q34)</f>
        <v>2461.6999125088255</v>
      </c>
      <c r="R20" s="76">
        <f t="shared" si="2"/>
        <v>0</v>
      </c>
      <c r="S20" s="77">
        <f>K20+M20+O20+Q20</f>
        <v>9035.5605976134666</v>
      </c>
      <c r="T20" s="77">
        <f>L20+N20+P20+R20</f>
        <v>0</v>
      </c>
    </row>
    <row r="21" spans="1:20" s="26" customFormat="1" ht="8.25" customHeight="1">
      <c r="A21" s="102" t="s">
        <v>12</v>
      </c>
      <c r="B21" s="103"/>
      <c r="C21" s="115" t="s">
        <v>13</v>
      </c>
      <c r="D21" s="116"/>
      <c r="E21" s="116"/>
      <c r="F21" s="116"/>
      <c r="G21" s="117"/>
      <c r="H21" s="27" t="s">
        <v>11</v>
      </c>
      <c r="I21" s="70">
        <f t="shared" ref="I21" si="3">SUM(I22:I24)</f>
        <v>0</v>
      </c>
      <c r="J21" s="70">
        <f t="shared" ref="J21:P21" si="4">SUM(J22:J24)</f>
        <v>0</v>
      </c>
      <c r="K21" s="49">
        <f t="shared" ref="K21:L21" si="5">SUM(K22:K24)</f>
        <v>0</v>
      </c>
      <c r="L21" s="49">
        <f t="shared" si="5"/>
        <v>0</v>
      </c>
      <c r="M21" s="49">
        <f t="shared" ref="M21:N21" si="6">SUM(M22:M24)</f>
        <v>0</v>
      </c>
      <c r="N21" s="49">
        <f t="shared" si="6"/>
        <v>0</v>
      </c>
      <c r="O21" s="49">
        <f t="shared" si="4"/>
        <v>0</v>
      </c>
      <c r="P21" s="49">
        <f t="shared" si="4"/>
        <v>0</v>
      </c>
      <c r="Q21" s="49">
        <f t="shared" ref="Q21:R21" si="7">SUM(Q22:Q24)</f>
        <v>0</v>
      </c>
      <c r="R21" s="49">
        <f t="shared" si="7"/>
        <v>0</v>
      </c>
      <c r="S21" s="49">
        <f t="shared" ref="S21:S33" si="8">K21+M21+O21+Q21</f>
        <v>0</v>
      </c>
      <c r="T21" s="49">
        <f t="shared" ref="T21:T84" si="9">L21+N21+P21+R21</f>
        <v>0</v>
      </c>
    </row>
    <row r="22" spans="1:20" s="26" customFormat="1" ht="16.5" customHeight="1">
      <c r="A22" s="102" t="s">
        <v>14</v>
      </c>
      <c r="B22" s="103"/>
      <c r="C22" s="115" t="s">
        <v>15</v>
      </c>
      <c r="D22" s="116"/>
      <c r="E22" s="116"/>
      <c r="F22" s="116"/>
      <c r="G22" s="117"/>
      <c r="H22" s="27" t="s">
        <v>11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49">
        <v>0</v>
      </c>
      <c r="S22" s="49">
        <f t="shared" si="8"/>
        <v>0</v>
      </c>
      <c r="T22" s="49">
        <f t="shared" si="9"/>
        <v>0</v>
      </c>
    </row>
    <row r="23" spans="1:20" s="26" customFormat="1" ht="16.5" customHeight="1">
      <c r="A23" s="102" t="s">
        <v>16</v>
      </c>
      <c r="B23" s="103"/>
      <c r="C23" s="115" t="s">
        <v>17</v>
      </c>
      <c r="D23" s="116"/>
      <c r="E23" s="116"/>
      <c r="F23" s="116"/>
      <c r="G23" s="117"/>
      <c r="H23" s="27" t="s">
        <v>11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49">
        <v>0</v>
      </c>
      <c r="S23" s="49">
        <f t="shared" si="8"/>
        <v>0</v>
      </c>
      <c r="T23" s="49">
        <f t="shared" si="9"/>
        <v>0</v>
      </c>
    </row>
    <row r="24" spans="1:20" s="26" customFormat="1" ht="16.5" customHeight="1">
      <c r="A24" s="102" t="s">
        <v>18</v>
      </c>
      <c r="B24" s="103"/>
      <c r="C24" s="115" t="s">
        <v>19</v>
      </c>
      <c r="D24" s="116"/>
      <c r="E24" s="116"/>
      <c r="F24" s="116"/>
      <c r="G24" s="117"/>
      <c r="H24" s="27" t="s">
        <v>11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3">
        <v>0</v>
      </c>
      <c r="R24" s="49">
        <v>0</v>
      </c>
      <c r="S24" s="49">
        <f t="shared" si="8"/>
        <v>0</v>
      </c>
      <c r="T24" s="49">
        <f t="shared" si="9"/>
        <v>0</v>
      </c>
    </row>
    <row r="25" spans="1:20" s="26" customFormat="1" ht="8.1" customHeight="1">
      <c r="A25" s="102" t="s">
        <v>20</v>
      </c>
      <c r="B25" s="103"/>
      <c r="C25" s="115" t="s">
        <v>21</v>
      </c>
      <c r="D25" s="116"/>
      <c r="E25" s="116"/>
      <c r="F25" s="116"/>
      <c r="G25" s="117"/>
      <c r="H25" s="27" t="s">
        <v>11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3">
        <v>0</v>
      </c>
      <c r="R25" s="49">
        <v>0</v>
      </c>
      <c r="S25" s="49">
        <f t="shared" si="8"/>
        <v>0</v>
      </c>
      <c r="T25" s="49">
        <f t="shared" si="9"/>
        <v>0</v>
      </c>
    </row>
    <row r="26" spans="1:20" s="26" customFormat="1" ht="8.1" customHeight="1">
      <c r="A26" s="102" t="s">
        <v>22</v>
      </c>
      <c r="B26" s="103"/>
      <c r="C26" s="115" t="s">
        <v>23</v>
      </c>
      <c r="D26" s="116"/>
      <c r="E26" s="116"/>
      <c r="F26" s="116"/>
      <c r="G26" s="117"/>
      <c r="H26" s="27" t="s">
        <v>11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3">
        <v>0</v>
      </c>
      <c r="R26" s="49">
        <v>0</v>
      </c>
      <c r="S26" s="49">
        <f t="shared" si="8"/>
        <v>0</v>
      </c>
      <c r="T26" s="49">
        <f t="shared" si="9"/>
        <v>0</v>
      </c>
    </row>
    <row r="27" spans="1:20" s="26" customFormat="1" ht="8.1" customHeight="1">
      <c r="A27" s="102" t="s">
        <v>24</v>
      </c>
      <c r="B27" s="103"/>
      <c r="C27" s="115" t="s">
        <v>25</v>
      </c>
      <c r="D27" s="116"/>
      <c r="E27" s="116"/>
      <c r="F27" s="116"/>
      <c r="G27" s="117"/>
      <c r="H27" s="27" t="s">
        <v>11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3">
        <v>0</v>
      </c>
      <c r="R27" s="49">
        <v>0</v>
      </c>
      <c r="S27" s="49">
        <f t="shared" si="8"/>
        <v>0</v>
      </c>
      <c r="T27" s="49">
        <f t="shared" si="9"/>
        <v>0</v>
      </c>
    </row>
    <row r="28" spans="1:20" s="26" customFormat="1" ht="8.1" customHeight="1">
      <c r="A28" s="102" t="s">
        <v>26</v>
      </c>
      <c r="B28" s="103"/>
      <c r="C28" s="115" t="s">
        <v>27</v>
      </c>
      <c r="D28" s="116"/>
      <c r="E28" s="116"/>
      <c r="F28" s="116"/>
      <c r="G28" s="117"/>
      <c r="H28" s="27" t="s">
        <v>11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3">
        <v>0</v>
      </c>
      <c r="R28" s="49">
        <v>0</v>
      </c>
      <c r="S28" s="49">
        <f t="shared" si="8"/>
        <v>0</v>
      </c>
      <c r="T28" s="49">
        <f t="shared" si="9"/>
        <v>0</v>
      </c>
    </row>
    <row r="29" spans="1:20" s="26" customFormat="1" ht="8.1" customHeight="1">
      <c r="A29" s="102" t="s">
        <v>28</v>
      </c>
      <c r="B29" s="103"/>
      <c r="C29" s="115" t="s">
        <v>29</v>
      </c>
      <c r="D29" s="116"/>
      <c r="E29" s="116"/>
      <c r="F29" s="116"/>
      <c r="G29" s="117"/>
      <c r="H29" s="27" t="s">
        <v>11</v>
      </c>
      <c r="I29" s="70">
        <f>1424.87+141.17</f>
        <v>1566.04</v>
      </c>
      <c r="J29" s="70">
        <f>1840.84-5.212</f>
        <v>1835.6279999999999</v>
      </c>
      <c r="K29" s="49">
        <v>1940.47</v>
      </c>
      <c r="L29" s="49">
        <v>0</v>
      </c>
      <c r="M29" s="49">
        <v>2247.69</v>
      </c>
      <c r="N29" s="49">
        <v>0</v>
      </c>
      <c r="O29" s="49">
        <v>2359.5700000000002</v>
      </c>
      <c r="P29" s="49">
        <v>0</v>
      </c>
      <c r="Q29" s="49">
        <v>2451.44</v>
      </c>
      <c r="R29" s="49">
        <v>0</v>
      </c>
      <c r="S29" s="49">
        <f t="shared" si="8"/>
        <v>8999.17</v>
      </c>
      <c r="T29" s="49">
        <f t="shared" si="9"/>
        <v>0</v>
      </c>
    </row>
    <row r="30" spans="1:20" s="26" customFormat="1" ht="8.1" customHeight="1">
      <c r="A30" s="102" t="s">
        <v>30</v>
      </c>
      <c r="B30" s="103"/>
      <c r="C30" s="115" t="s">
        <v>31</v>
      </c>
      <c r="D30" s="116"/>
      <c r="E30" s="116"/>
      <c r="F30" s="116"/>
      <c r="G30" s="117"/>
      <c r="H30" s="27" t="s">
        <v>11</v>
      </c>
      <c r="I30" s="70">
        <v>0</v>
      </c>
      <c r="J30" s="70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f t="shared" si="8"/>
        <v>0</v>
      </c>
      <c r="T30" s="49">
        <f t="shared" si="9"/>
        <v>0</v>
      </c>
    </row>
    <row r="31" spans="1:20" s="26" customFormat="1" ht="16.5" customHeight="1">
      <c r="A31" s="102" t="s">
        <v>32</v>
      </c>
      <c r="B31" s="103"/>
      <c r="C31" s="115" t="s">
        <v>33</v>
      </c>
      <c r="D31" s="116"/>
      <c r="E31" s="116"/>
      <c r="F31" s="116"/>
      <c r="G31" s="117"/>
      <c r="H31" s="27" t="s">
        <v>11</v>
      </c>
      <c r="I31" s="70">
        <f t="shared" ref="I31" si="10">SUM(I32:I33)</f>
        <v>0</v>
      </c>
      <c r="J31" s="70">
        <f t="shared" ref="J31:Q31" si="11">SUM(J32:J33)</f>
        <v>0</v>
      </c>
      <c r="K31" s="49">
        <f t="shared" ref="K31:N31" si="12">SUM(K32:K33)</f>
        <v>0</v>
      </c>
      <c r="L31" s="49">
        <f t="shared" si="12"/>
        <v>0</v>
      </c>
      <c r="M31" s="49">
        <f t="shared" si="12"/>
        <v>0</v>
      </c>
      <c r="N31" s="49">
        <f t="shared" si="12"/>
        <v>0</v>
      </c>
      <c r="O31" s="49">
        <f t="shared" ref="O31" si="13">SUM(O32:O33)</f>
        <v>0</v>
      </c>
      <c r="P31" s="49">
        <f t="shared" si="11"/>
        <v>0</v>
      </c>
      <c r="Q31" s="49">
        <f t="shared" si="11"/>
        <v>0</v>
      </c>
      <c r="R31" s="49">
        <f t="shared" ref="R31" si="14">SUM(R32:R33)</f>
        <v>0</v>
      </c>
      <c r="S31" s="49">
        <f t="shared" si="8"/>
        <v>0</v>
      </c>
      <c r="T31" s="49">
        <f t="shared" si="9"/>
        <v>0</v>
      </c>
    </row>
    <row r="32" spans="1:20" s="26" customFormat="1" ht="8.1" customHeight="1">
      <c r="A32" s="102" t="s">
        <v>34</v>
      </c>
      <c r="B32" s="103"/>
      <c r="C32" s="110" t="s">
        <v>35</v>
      </c>
      <c r="D32" s="111"/>
      <c r="E32" s="111"/>
      <c r="F32" s="111"/>
      <c r="G32" s="112"/>
      <c r="H32" s="27" t="s">
        <v>11</v>
      </c>
      <c r="I32" s="70">
        <v>0</v>
      </c>
      <c r="J32" s="70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f t="shared" si="8"/>
        <v>0</v>
      </c>
      <c r="T32" s="49">
        <f t="shared" si="9"/>
        <v>0</v>
      </c>
    </row>
    <row r="33" spans="1:20" s="26" customFormat="1" ht="8.1" customHeight="1">
      <c r="A33" s="102" t="s">
        <v>36</v>
      </c>
      <c r="B33" s="103"/>
      <c r="C33" s="110" t="s">
        <v>37</v>
      </c>
      <c r="D33" s="111"/>
      <c r="E33" s="111"/>
      <c r="F33" s="111"/>
      <c r="G33" s="112"/>
      <c r="H33" s="27" t="s">
        <v>11</v>
      </c>
      <c r="I33" s="70">
        <v>0</v>
      </c>
      <c r="J33" s="70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f t="shared" si="8"/>
        <v>0</v>
      </c>
      <c r="T33" s="49">
        <f t="shared" si="9"/>
        <v>0</v>
      </c>
    </row>
    <row r="34" spans="1:20" s="26" customFormat="1" ht="8.1" customHeight="1">
      <c r="A34" s="102" t="s">
        <v>38</v>
      </c>
      <c r="B34" s="103"/>
      <c r="C34" s="115" t="s">
        <v>39</v>
      </c>
      <c r="D34" s="116"/>
      <c r="E34" s="116"/>
      <c r="F34" s="116"/>
      <c r="G34" s="117"/>
      <c r="H34" s="27" t="s">
        <v>11</v>
      </c>
      <c r="I34" s="70">
        <f>5.96+0.89</f>
        <v>6.85</v>
      </c>
      <c r="J34" s="70">
        <f>5.21+0.799</f>
        <v>6.0090000000000003</v>
      </c>
      <c r="K34" s="49">
        <v>6.67</v>
      </c>
      <c r="L34" s="49">
        <v>0</v>
      </c>
      <c r="M34" s="49">
        <v>9.48</v>
      </c>
      <c r="N34" s="49">
        <v>0</v>
      </c>
      <c r="O34" s="49">
        <v>9.9806851046399991</v>
      </c>
      <c r="P34" s="49">
        <v>0</v>
      </c>
      <c r="Q34" s="49">
        <v>10.2599125088256</v>
      </c>
      <c r="R34" s="49">
        <v>0</v>
      </c>
      <c r="S34" s="49">
        <f>K34+M34+O34+Q34</f>
        <v>36.390597613465602</v>
      </c>
      <c r="T34" s="49">
        <f t="shared" si="9"/>
        <v>0</v>
      </c>
    </row>
    <row r="35" spans="1:20" s="26" customFormat="1" ht="16.5" customHeight="1">
      <c r="A35" s="128" t="s">
        <v>40</v>
      </c>
      <c r="B35" s="129"/>
      <c r="C35" s="130" t="s">
        <v>41</v>
      </c>
      <c r="D35" s="131"/>
      <c r="E35" s="131"/>
      <c r="F35" s="131"/>
      <c r="G35" s="132"/>
      <c r="H35" s="78" t="s">
        <v>11</v>
      </c>
      <c r="I35" s="79">
        <f>SUM(I36,I40:I46,I49)</f>
        <v>1465.51</v>
      </c>
      <c r="J35" s="79">
        <f>SUM(J36,J40:J46,J49)</f>
        <v>1682.838</v>
      </c>
      <c r="K35" s="80">
        <f>SUM(K36,K40:K46,K49)</f>
        <v>1850.5899999999997</v>
      </c>
      <c r="L35" s="80">
        <f t="shared" ref="L35:M35" si="15">SUM(L36,L40:L46,L49)</f>
        <v>0</v>
      </c>
      <c r="M35" s="80">
        <f t="shared" si="15"/>
        <v>2109.2058000000002</v>
      </c>
      <c r="N35" s="80">
        <f>SUM(N36,N40:N46,N49)</f>
        <v>0</v>
      </c>
      <c r="O35" s="80">
        <f>SUM(O36,O40:O46,O49)</f>
        <v>2213.5716000000002</v>
      </c>
      <c r="P35" s="80">
        <f t="shared" ref="P35" si="16">SUM(P36,P40:P46,P49)</f>
        <v>0</v>
      </c>
      <c r="Q35" s="80">
        <f t="shared" ref="Q35" si="17">SUM(Q36,Q40:Q46,Q49)</f>
        <v>2303.126463999999</v>
      </c>
      <c r="R35" s="80">
        <f>SUM(R36,R40:R46,R49)</f>
        <v>0</v>
      </c>
      <c r="S35" s="80">
        <f t="shared" ref="S35:S84" si="18">K35+M35+O35+Q35</f>
        <v>8476.493864</v>
      </c>
      <c r="T35" s="80">
        <f t="shared" si="9"/>
        <v>0</v>
      </c>
    </row>
    <row r="36" spans="1:20" s="26" customFormat="1" ht="8.1" customHeight="1">
      <c r="A36" s="102" t="s">
        <v>42</v>
      </c>
      <c r="B36" s="103"/>
      <c r="C36" s="115" t="s">
        <v>13</v>
      </c>
      <c r="D36" s="116"/>
      <c r="E36" s="116"/>
      <c r="F36" s="116"/>
      <c r="G36" s="117"/>
      <c r="H36" s="27" t="s">
        <v>11</v>
      </c>
      <c r="I36" s="70">
        <f t="shared" ref="I36" si="19">SUM(I37:I39)</f>
        <v>0</v>
      </c>
      <c r="J36" s="70">
        <f t="shared" ref="J36:P36" si="20">SUM(J37:J39)</f>
        <v>0</v>
      </c>
      <c r="K36" s="49">
        <f t="shared" ref="K36:L36" si="21">SUM(K37:K39)</f>
        <v>0</v>
      </c>
      <c r="L36" s="49">
        <f t="shared" si="21"/>
        <v>0</v>
      </c>
      <c r="M36" s="49">
        <f t="shared" ref="M36:N36" si="22">SUM(M37:M39)</f>
        <v>0</v>
      </c>
      <c r="N36" s="49">
        <f t="shared" si="22"/>
        <v>0</v>
      </c>
      <c r="O36" s="49">
        <f t="shared" si="20"/>
        <v>0</v>
      </c>
      <c r="P36" s="49">
        <f t="shared" si="20"/>
        <v>0</v>
      </c>
      <c r="Q36" s="49">
        <f t="shared" ref="Q36:R36" si="23">SUM(Q37:Q39)</f>
        <v>0</v>
      </c>
      <c r="R36" s="49">
        <f t="shared" si="23"/>
        <v>0</v>
      </c>
      <c r="S36" s="49">
        <f t="shared" si="18"/>
        <v>0</v>
      </c>
      <c r="T36" s="49">
        <f t="shared" si="9"/>
        <v>0</v>
      </c>
    </row>
    <row r="37" spans="1:20" s="26" customFormat="1" ht="16.5" customHeight="1">
      <c r="A37" s="102" t="s">
        <v>43</v>
      </c>
      <c r="B37" s="103"/>
      <c r="C37" s="110" t="s">
        <v>15</v>
      </c>
      <c r="D37" s="111"/>
      <c r="E37" s="111"/>
      <c r="F37" s="111"/>
      <c r="G37" s="112"/>
      <c r="H37" s="27" t="s">
        <v>11</v>
      </c>
      <c r="I37" s="70">
        <v>0</v>
      </c>
      <c r="J37" s="70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f t="shared" si="18"/>
        <v>0</v>
      </c>
      <c r="T37" s="49">
        <f t="shared" si="9"/>
        <v>0</v>
      </c>
    </row>
    <row r="38" spans="1:20" s="26" customFormat="1" ht="16.5" customHeight="1">
      <c r="A38" s="102" t="s">
        <v>44</v>
      </c>
      <c r="B38" s="103"/>
      <c r="C38" s="110" t="s">
        <v>17</v>
      </c>
      <c r="D38" s="111"/>
      <c r="E38" s="111"/>
      <c r="F38" s="111"/>
      <c r="G38" s="112"/>
      <c r="H38" s="27" t="s">
        <v>11</v>
      </c>
      <c r="I38" s="70">
        <v>0</v>
      </c>
      <c r="J38" s="70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f t="shared" si="18"/>
        <v>0</v>
      </c>
      <c r="T38" s="49">
        <f t="shared" si="9"/>
        <v>0</v>
      </c>
    </row>
    <row r="39" spans="1:20" s="26" customFormat="1" ht="16.5" customHeight="1">
      <c r="A39" s="102" t="s">
        <v>45</v>
      </c>
      <c r="B39" s="103"/>
      <c r="C39" s="110" t="s">
        <v>19</v>
      </c>
      <c r="D39" s="111"/>
      <c r="E39" s="111"/>
      <c r="F39" s="111"/>
      <c r="G39" s="112"/>
      <c r="H39" s="27" t="s">
        <v>11</v>
      </c>
      <c r="I39" s="70">
        <v>0</v>
      </c>
      <c r="J39" s="70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f t="shared" si="18"/>
        <v>0</v>
      </c>
      <c r="T39" s="49">
        <f t="shared" si="9"/>
        <v>0</v>
      </c>
    </row>
    <row r="40" spans="1:20" s="26" customFormat="1" ht="8.1" customHeight="1">
      <c r="A40" s="102" t="s">
        <v>46</v>
      </c>
      <c r="B40" s="103"/>
      <c r="C40" s="115" t="s">
        <v>21</v>
      </c>
      <c r="D40" s="116"/>
      <c r="E40" s="116"/>
      <c r="F40" s="116"/>
      <c r="G40" s="117"/>
      <c r="H40" s="27" t="s">
        <v>11</v>
      </c>
      <c r="I40" s="70">
        <v>0</v>
      </c>
      <c r="J40" s="70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f t="shared" si="18"/>
        <v>0</v>
      </c>
      <c r="T40" s="49">
        <f t="shared" si="9"/>
        <v>0</v>
      </c>
    </row>
    <row r="41" spans="1:20" s="26" customFormat="1" ht="8.1" customHeight="1">
      <c r="A41" s="102" t="s">
        <v>47</v>
      </c>
      <c r="B41" s="103"/>
      <c r="C41" s="115" t="s">
        <v>23</v>
      </c>
      <c r="D41" s="116"/>
      <c r="E41" s="116"/>
      <c r="F41" s="116"/>
      <c r="G41" s="117"/>
      <c r="H41" s="27" t="s">
        <v>11</v>
      </c>
      <c r="I41" s="70">
        <v>0</v>
      </c>
      <c r="J41" s="70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f t="shared" si="18"/>
        <v>0</v>
      </c>
      <c r="T41" s="49">
        <f t="shared" si="9"/>
        <v>0</v>
      </c>
    </row>
    <row r="42" spans="1:20" s="26" customFormat="1" ht="8.1" customHeight="1">
      <c r="A42" s="102" t="s">
        <v>48</v>
      </c>
      <c r="B42" s="103"/>
      <c r="C42" s="115" t="s">
        <v>25</v>
      </c>
      <c r="D42" s="116"/>
      <c r="E42" s="116"/>
      <c r="F42" s="116"/>
      <c r="G42" s="117"/>
      <c r="H42" s="27" t="s">
        <v>11</v>
      </c>
      <c r="I42" s="70">
        <v>0</v>
      </c>
      <c r="J42" s="70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f t="shared" si="18"/>
        <v>0</v>
      </c>
      <c r="T42" s="49">
        <f t="shared" si="9"/>
        <v>0</v>
      </c>
    </row>
    <row r="43" spans="1:20" s="26" customFormat="1" ht="8.1" customHeight="1">
      <c r="A43" s="102" t="s">
        <v>49</v>
      </c>
      <c r="B43" s="103"/>
      <c r="C43" s="115" t="s">
        <v>27</v>
      </c>
      <c r="D43" s="116"/>
      <c r="E43" s="116"/>
      <c r="F43" s="116"/>
      <c r="G43" s="117"/>
      <c r="H43" s="27" t="s">
        <v>11</v>
      </c>
      <c r="I43" s="70">
        <v>0</v>
      </c>
      <c r="J43" s="70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f t="shared" si="18"/>
        <v>0</v>
      </c>
      <c r="T43" s="49">
        <f t="shared" si="9"/>
        <v>0</v>
      </c>
    </row>
    <row r="44" spans="1:20" s="26" customFormat="1" ht="8.1" customHeight="1">
      <c r="A44" s="102" t="s">
        <v>50</v>
      </c>
      <c r="B44" s="103"/>
      <c r="C44" s="115" t="s">
        <v>29</v>
      </c>
      <c r="D44" s="116"/>
      <c r="E44" s="116"/>
      <c r="F44" s="116"/>
      <c r="G44" s="117"/>
      <c r="H44" s="27" t="s">
        <v>11</v>
      </c>
      <c r="I44" s="70">
        <v>1464.68</v>
      </c>
      <c r="J44" s="70">
        <v>1682.117</v>
      </c>
      <c r="K44" s="49">
        <f>K53+K61+K63+K65+K66+K77+K79</f>
        <v>1800.5599999999997</v>
      </c>
      <c r="L44" s="49">
        <v>0</v>
      </c>
      <c r="M44" s="49">
        <f>M53+M61+M63+M65+M66+M77+M79</f>
        <v>2056.1858000000002</v>
      </c>
      <c r="N44" s="49">
        <v>0</v>
      </c>
      <c r="O44" s="49">
        <f>O53+O61+O63+O65+O66+O77+O79</f>
        <v>2158.4308000000001</v>
      </c>
      <c r="P44" s="49">
        <v>0</v>
      </c>
      <c r="Q44" s="49">
        <f>Q53+Q61+Q63+Q65+Q66+Q77+Q79</f>
        <v>2245.7800319999992</v>
      </c>
      <c r="R44" s="49">
        <v>0</v>
      </c>
      <c r="S44" s="49">
        <f>K44+M44+O44+Q44</f>
        <v>8260.9566319999994</v>
      </c>
      <c r="T44" s="49">
        <f t="shared" si="9"/>
        <v>0</v>
      </c>
    </row>
    <row r="45" spans="1:20" s="26" customFormat="1" ht="8.1" customHeight="1">
      <c r="A45" s="102" t="s">
        <v>51</v>
      </c>
      <c r="B45" s="103"/>
      <c r="C45" s="115" t="s">
        <v>31</v>
      </c>
      <c r="D45" s="116"/>
      <c r="E45" s="116"/>
      <c r="F45" s="116"/>
      <c r="G45" s="117"/>
      <c r="H45" s="27" t="s">
        <v>11</v>
      </c>
      <c r="I45" s="70">
        <v>0</v>
      </c>
      <c r="J45" s="70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f t="shared" si="18"/>
        <v>0</v>
      </c>
      <c r="T45" s="49">
        <f t="shared" si="9"/>
        <v>0</v>
      </c>
    </row>
    <row r="46" spans="1:20" s="26" customFormat="1" ht="16.5" customHeight="1">
      <c r="A46" s="102" t="s">
        <v>52</v>
      </c>
      <c r="B46" s="103"/>
      <c r="C46" s="115" t="s">
        <v>33</v>
      </c>
      <c r="D46" s="116"/>
      <c r="E46" s="116"/>
      <c r="F46" s="116"/>
      <c r="G46" s="117"/>
      <c r="H46" s="27" t="s">
        <v>11</v>
      </c>
      <c r="I46" s="70">
        <f t="shared" ref="I46" si="24">SUM(I47:I48)</f>
        <v>0</v>
      </c>
      <c r="J46" s="70">
        <f t="shared" ref="J46:N46" si="25">SUM(J47:J48)</f>
        <v>0</v>
      </c>
      <c r="K46" s="49">
        <f t="shared" si="25"/>
        <v>0</v>
      </c>
      <c r="L46" s="49">
        <f t="shared" si="25"/>
        <v>0</v>
      </c>
      <c r="M46" s="49">
        <f t="shared" ref="M46:O46" si="26">SUM(M47:M48)</f>
        <v>0</v>
      </c>
      <c r="N46" s="49">
        <f t="shared" si="25"/>
        <v>0</v>
      </c>
      <c r="O46" s="49">
        <f t="shared" si="26"/>
        <v>0</v>
      </c>
      <c r="P46" s="49">
        <f t="shared" ref="P46:Q46" si="27">SUM(P47:P48)</f>
        <v>0</v>
      </c>
      <c r="Q46" s="49">
        <f t="shared" si="27"/>
        <v>0</v>
      </c>
      <c r="R46" s="49">
        <f t="shared" ref="R46" si="28">SUM(R47:R48)</f>
        <v>0</v>
      </c>
      <c r="S46" s="49">
        <f t="shared" si="18"/>
        <v>0</v>
      </c>
      <c r="T46" s="49">
        <f t="shared" si="9"/>
        <v>0</v>
      </c>
    </row>
    <row r="47" spans="1:20" s="26" customFormat="1" ht="8.1" customHeight="1">
      <c r="A47" s="102" t="s">
        <v>53</v>
      </c>
      <c r="B47" s="103"/>
      <c r="C47" s="110" t="s">
        <v>35</v>
      </c>
      <c r="D47" s="111"/>
      <c r="E47" s="111"/>
      <c r="F47" s="111"/>
      <c r="G47" s="112"/>
      <c r="H47" s="27" t="s">
        <v>11</v>
      </c>
      <c r="I47" s="70">
        <v>0</v>
      </c>
      <c r="J47" s="70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f t="shared" si="18"/>
        <v>0</v>
      </c>
      <c r="T47" s="49">
        <f t="shared" si="9"/>
        <v>0</v>
      </c>
    </row>
    <row r="48" spans="1:20" s="26" customFormat="1" ht="8.1" customHeight="1">
      <c r="A48" s="102" t="s">
        <v>54</v>
      </c>
      <c r="B48" s="103"/>
      <c r="C48" s="110" t="s">
        <v>37</v>
      </c>
      <c r="D48" s="111"/>
      <c r="E48" s="111"/>
      <c r="F48" s="111"/>
      <c r="G48" s="112"/>
      <c r="H48" s="27" t="s">
        <v>11</v>
      </c>
      <c r="I48" s="70">
        <v>0</v>
      </c>
      <c r="J48" s="70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f t="shared" si="18"/>
        <v>0</v>
      </c>
      <c r="T48" s="49">
        <f t="shared" si="9"/>
        <v>0</v>
      </c>
    </row>
    <row r="49" spans="1:20" s="26" customFormat="1" ht="8.1" customHeight="1">
      <c r="A49" s="102" t="s">
        <v>55</v>
      </c>
      <c r="B49" s="103"/>
      <c r="C49" s="115" t="s">
        <v>39</v>
      </c>
      <c r="D49" s="116"/>
      <c r="E49" s="116"/>
      <c r="F49" s="116"/>
      <c r="G49" s="117"/>
      <c r="H49" s="27" t="s">
        <v>11</v>
      </c>
      <c r="I49" s="70">
        <v>0.83</v>
      </c>
      <c r="J49" s="70">
        <v>0.72099999999999997</v>
      </c>
      <c r="K49" s="49">
        <f>K64+K76</f>
        <v>50.03</v>
      </c>
      <c r="L49" s="49">
        <v>0</v>
      </c>
      <c r="M49" s="49">
        <f>M64+M76</f>
        <v>53.019999999999996</v>
      </c>
      <c r="N49" s="49">
        <v>0</v>
      </c>
      <c r="O49" s="49">
        <f>O64+O76</f>
        <v>55.140799999999999</v>
      </c>
      <c r="P49" s="49">
        <v>0</v>
      </c>
      <c r="Q49" s="49">
        <f>Q64+Q76</f>
        <v>57.346432</v>
      </c>
      <c r="R49" s="49">
        <v>0</v>
      </c>
      <c r="S49" s="49">
        <f>K49+M49+O49+Q49</f>
        <v>215.53723199999999</v>
      </c>
      <c r="T49" s="49">
        <f t="shared" si="9"/>
        <v>0</v>
      </c>
    </row>
    <row r="50" spans="1:20" s="26" customFormat="1" ht="8.1" customHeight="1">
      <c r="A50" s="128" t="s">
        <v>56</v>
      </c>
      <c r="B50" s="129"/>
      <c r="C50" s="191" t="s">
        <v>57</v>
      </c>
      <c r="D50" s="192"/>
      <c r="E50" s="192"/>
      <c r="F50" s="192"/>
      <c r="G50" s="193"/>
      <c r="H50" s="78" t="s">
        <v>11</v>
      </c>
      <c r="I50" s="79">
        <f t="shared" ref="I50" si="29">SUM(I51,I52,I57,I58)</f>
        <v>709.95</v>
      </c>
      <c r="J50" s="79">
        <f t="shared" ref="J50:P50" si="30">SUM(J51,J52,J57,J58)</f>
        <v>809.38599999999997</v>
      </c>
      <c r="K50" s="80">
        <f t="shared" ref="K50:M50" si="31">SUM(K51,K52,K57,K58)</f>
        <v>811.57</v>
      </c>
      <c r="L50" s="80">
        <f t="shared" si="31"/>
        <v>0</v>
      </c>
      <c r="M50" s="80">
        <f t="shared" si="31"/>
        <v>874.96579999999994</v>
      </c>
      <c r="N50" s="80">
        <f t="shared" ref="N50" si="32">SUM(N51,N52,N57,N58)</f>
        <v>0</v>
      </c>
      <c r="O50" s="80">
        <f t="shared" si="30"/>
        <v>929.97</v>
      </c>
      <c r="P50" s="80">
        <f t="shared" si="30"/>
        <v>0</v>
      </c>
      <c r="Q50" s="80">
        <f t="shared" ref="Q50:R50" si="33">SUM(Q51,Q52,Q57,Q58)</f>
        <v>968.18880000000001</v>
      </c>
      <c r="R50" s="80">
        <f t="shared" si="33"/>
        <v>0</v>
      </c>
      <c r="S50" s="80">
        <f t="shared" si="18"/>
        <v>3584.6945999999998</v>
      </c>
      <c r="T50" s="80">
        <f t="shared" si="9"/>
        <v>0</v>
      </c>
    </row>
    <row r="51" spans="1:20" s="26" customFormat="1" ht="8.1" customHeight="1">
      <c r="A51" s="102" t="s">
        <v>43</v>
      </c>
      <c r="B51" s="103"/>
      <c r="C51" s="110" t="s">
        <v>58</v>
      </c>
      <c r="D51" s="111"/>
      <c r="E51" s="111"/>
      <c r="F51" s="111"/>
      <c r="G51" s="112"/>
      <c r="H51" s="27" t="s">
        <v>11</v>
      </c>
      <c r="I51" s="70">
        <v>0</v>
      </c>
      <c r="J51" s="70">
        <v>0</v>
      </c>
      <c r="K51" s="49">
        <f>I51*107.2%</f>
        <v>0</v>
      </c>
      <c r="L51" s="49">
        <v>0</v>
      </c>
      <c r="M51" s="49">
        <f>K51*104.2%</f>
        <v>0</v>
      </c>
      <c r="N51" s="49">
        <v>0</v>
      </c>
      <c r="O51" s="49">
        <f>K51*104%</f>
        <v>0</v>
      </c>
      <c r="P51" s="49">
        <v>0</v>
      </c>
      <c r="Q51" s="49">
        <f>O51*104%</f>
        <v>0</v>
      </c>
      <c r="R51" s="49">
        <v>0</v>
      </c>
      <c r="S51" s="49">
        <f t="shared" si="18"/>
        <v>0</v>
      </c>
      <c r="T51" s="49">
        <f t="shared" si="9"/>
        <v>0</v>
      </c>
    </row>
    <row r="52" spans="1:20" s="26" customFormat="1" ht="8.1" customHeight="1">
      <c r="A52" s="102" t="s">
        <v>44</v>
      </c>
      <c r="B52" s="103"/>
      <c r="C52" s="110" t="s">
        <v>59</v>
      </c>
      <c r="D52" s="111"/>
      <c r="E52" s="111"/>
      <c r="F52" s="111"/>
      <c r="G52" s="112"/>
      <c r="H52" s="27" t="s">
        <v>11</v>
      </c>
      <c r="I52" s="70">
        <f>I53+I56</f>
        <v>709.95</v>
      </c>
      <c r="J52" s="70">
        <f>J53+J56</f>
        <v>809.38599999999997</v>
      </c>
      <c r="K52" s="49">
        <f>K53+K56</f>
        <v>811.57</v>
      </c>
      <c r="L52" s="49">
        <f t="shared" ref="L52:M52" si="34">L53+L56</f>
        <v>0</v>
      </c>
      <c r="M52" s="49">
        <f t="shared" si="34"/>
        <v>874.96579999999994</v>
      </c>
      <c r="N52" s="49">
        <f t="shared" ref="N52" si="35">N53+N56</f>
        <v>0</v>
      </c>
      <c r="O52" s="49">
        <f t="shared" ref="O52:P52" si="36">O53+O56</f>
        <v>929.97</v>
      </c>
      <c r="P52" s="49">
        <f t="shared" si="36"/>
        <v>0</v>
      </c>
      <c r="Q52" s="49">
        <f t="shared" ref="Q52:R52" si="37">Q53+Q56</f>
        <v>968.18880000000001</v>
      </c>
      <c r="R52" s="49">
        <f t="shared" si="37"/>
        <v>0</v>
      </c>
      <c r="S52" s="49">
        <f t="shared" si="18"/>
        <v>3584.6945999999998</v>
      </c>
      <c r="T52" s="49">
        <f t="shared" si="9"/>
        <v>0</v>
      </c>
    </row>
    <row r="53" spans="1:20" s="26" customFormat="1" ht="8.1" customHeight="1">
      <c r="A53" s="102" t="s">
        <v>60</v>
      </c>
      <c r="B53" s="103"/>
      <c r="C53" s="107" t="s">
        <v>61</v>
      </c>
      <c r="D53" s="108"/>
      <c r="E53" s="108"/>
      <c r="F53" s="108"/>
      <c r="G53" s="109"/>
      <c r="H53" s="27" t="s">
        <v>11</v>
      </c>
      <c r="I53" s="70">
        <f>I54+I55</f>
        <v>709.95</v>
      </c>
      <c r="J53" s="70">
        <f t="shared" ref="J53:P53" si="38">J54+J55</f>
        <v>809.38599999999997</v>
      </c>
      <c r="K53" s="49">
        <f t="shared" ref="K53:M53" si="39">K54+K55</f>
        <v>811.57</v>
      </c>
      <c r="L53" s="49">
        <f t="shared" si="39"/>
        <v>0</v>
      </c>
      <c r="M53" s="49">
        <f t="shared" si="39"/>
        <v>874.96579999999994</v>
      </c>
      <c r="N53" s="49">
        <f t="shared" ref="N53" si="40">N54+N55</f>
        <v>0</v>
      </c>
      <c r="O53" s="49">
        <f t="shared" si="38"/>
        <v>929.97</v>
      </c>
      <c r="P53" s="49">
        <f t="shared" si="38"/>
        <v>0</v>
      </c>
      <c r="Q53" s="49">
        <f t="shared" ref="Q53:R53" si="41">Q54+Q55</f>
        <v>968.18880000000001</v>
      </c>
      <c r="R53" s="49">
        <f t="shared" si="41"/>
        <v>0</v>
      </c>
      <c r="S53" s="49">
        <f t="shared" si="18"/>
        <v>3584.6945999999998</v>
      </c>
      <c r="T53" s="49">
        <f t="shared" si="9"/>
        <v>0</v>
      </c>
    </row>
    <row r="54" spans="1:20" s="26" customFormat="1" ht="16.5" customHeight="1">
      <c r="A54" s="102" t="s">
        <v>62</v>
      </c>
      <c r="B54" s="103"/>
      <c r="C54" s="133" t="s">
        <v>63</v>
      </c>
      <c r="D54" s="134"/>
      <c r="E54" s="134"/>
      <c r="F54" s="134"/>
      <c r="G54" s="135"/>
      <c r="H54" s="27" t="s">
        <v>11</v>
      </c>
      <c r="I54" s="70">
        <v>0</v>
      </c>
      <c r="J54" s="70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f t="shared" si="18"/>
        <v>0</v>
      </c>
      <c r="T54" s="49">
        <f t="shared" si="9"/>
        <v>0</v>
      </c>
    </row>
    <row r="55" spans="1:20" s="26" customFormat="1" ht="8.1" customHeight="1">
      <c r="A55" s="102" t="s">
        <v>64</v>
      </c>
      <c r="B55" s="103"/>
      <c r="C55" s="133" t="s">
        <v>65</v>
      </c>
      <c r="D55" s="134"/>
      <c r="E55" s="134"/>
      <c r="F55" s="134"/>
      <c r="G55" s="135"/>
      <c r="H55" s="27" t="s">
        <v>11</v>
      </c>
      <c r="I55" s="70">
        <v>709.95</v>
      </c>
      <c r="J55" s="70">
        <v>809.38599999999997</v>
      </c>
      <c r="K55" s="49">
        <v>811.57</v>
      </c>
      <c r="L55" s="49">
        <v>0</v>
      </c>
      <c r="M55" s="49">
        <v>874.96579999999994</v>
      </c>
      <c r="N55" s="49">
        <v>0</v>
      </c>
      <c r="O55" s="49">
        <v>929.97</v>
      </c>
      <c r="P55" s="49">
        <v>0</v>
      </c>
      <c r="Q55" s="49">
        <f>O55*1.04-0.98+2</f>
        <v>968.18880000000001</v>
      </c>
      <c r="R55" s="49">
        <v>0</v>
      </c>
      <c r="S55" s="49">
        <f t="shared" si="18"/>
        <v>3584.6945999999998</v>
      </c>
      <c r="T55" s="49">
        <f t="shared" si="9"/>
        <v>0</v>
      </c>
    </row>
    <row r="56" spans="1:20" s="26" customFormat="1" ht="8.1" customHeight="1">
      <c r="A56" s="102" t="s">
        <v>66</v>
      </c>
      <c r="B56" s="103"/>
      <c r="C56" s="107" t="s">
        <v>67</v>
      </c>
      <c r="D56" s="108"/>
      <c r="E56" s="108"/>
      <c r="F56" s="108"/>
      <c r="G56" s="109"/>
      <c r="H56" s="27" t="s">
        <v>11</v>
      </c>
      <c r="I56" s="70">
        <v>0</v>
      </c>
      <c r="J56" s="70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f t="shared" si="18"/>
        <v>0</v>
      </c>
      <c r="T56" s="49">
        <f t="shared" si="9"/>
        <v>0</v>
      </c>
    </row>
    <row r="57" spans="1:20" s="26" customFormat="1" ht="8.1" customHeight="1">
      <c r="A57" s="102" t="s">
        <v>45</v>
      </c>
      <c r="B57" s="103"/>
      <c r="C57" s="110" t="s">
        <v>68</v>
      </c>
      <c r="D57" s="111"/>
      <c r="E57" s="111"/>
      <c r="F57" s="111"/>
      <c r="G57" s="112"/>
      <c r="H57" s="27" t="s">
        <v>11</v>
      </c>
      <c r="I57" s="70">
        <v>0</v>
      </c>
      <c r="J57" s="70">
        <v>0</v>
      </c>
      <c r="K57" s="49">
        <f>I57*107.2%</f>
        <v>0</v>
      </c>
      <c r="L57" s="49">
        <v>0</v>
      </c>
      <c r="M57" s="49">
        <f>K57*104%</f>
        <v>0</v>
      </c>
      <c r="N57" s="49">
        <v>0</v>
      </c>
      <c r="O57" s="49">
        <f>K57*104%</f>
        <v>0</v>
      </c>
      <c r="P57" s="49">
        <v>0</v>
      </c>
      <c r="Q57" s="49">
        <f>O57*104%</f>
        <v>0</v>
      </c>
      <c r="R57" s="49">
        <v>0</v>
      </c>
      <c r="S57" s="49">
        <f t="shared" si="18"/>
        <v>0</v>
      </c>
      <c r="T57" s="49">
        <f t="shared" si="9"/>
        <v>0</v>
      </c>
    </row>
    <row r="58" spans="1:20" s="26" customFormat="1" ht="8.1" customHeight="1">
      <c r="A58" s="102" t="s">
        <v>69</v>
      </c>
      <c r="B58" s="103"/>
      <c r="C58" s="110" t="s">
        <v>70</v>
      </c>
      <c r="D58" s="111"/>
      <c r="E58" s="111"/>
      <c r="F58" s="111"/>
      <c r="G58" s="112"/>
      <c r="H58" s="27" t="s">
        <v>11</v>
      </c>
      <c r="I58" s="70">
        <v>0</v>
      </c>
      <c r="J58" s="70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f t="shared" si="18"/>
        <v>0</v>
      </c>
      <c r="T58" s="49">
        <f t="shared" si="9"/>
        <v>0</v>
      </c>
    </row>
    <row r="59" spans="1:20" s="26" customFormat="1" ht="8.1" customHeight="1">
      <c r="A59" s="128" t="s">
        <v>71</v>
      </c>
      <c r="B59" s="129"/>
      <c r="C59" s="191" t="s">
        <v>72</v>
      </c>
      <c r="D59" s="192"/>
      <c r="E59" s="192"/>
      <c r="F59" s="192"/>
      <c r="G59" s="193"/>
      <c r="H59" s="78" t="s">
        <v>11</v>
      </c>
      <c r="I59" s="79">
        <f>SUM(I60:I64)</f>
        <v>710.74000000000012</v>
      </c>
      <c r="J59" s="79">
        <f>SUM(J60:J64)</f>
        <v>822.36800000000005</v>
      </c>
      <c r="K59" s="80">
        <f>SUM(K60:K64)</f>
        <v>918.57</v>
      </c>
      <c r="L59" s="80">
        <f t="shared" ref="L59:N59" si="42">SUM(L60:L64)</f>
        <v>0</v>
      </c>
      <c r="M59" s="80">
        <f t="shared" si="42"/>
        <v>1106.93</v>
      </c>
      <c r="N59" s="80">
        <f t="shared" si="42"/>
        <v>0</v>
      </c>
      <c r="O59" s="80">
        <f t="shared" ref="O59:P59" si="43">SUM(O60:O64)</f>
        <v>1151.2072000000001</v>
      </c>
      <c r="P59" s="80">
        <f t="shared" si="43"/>
        <v>0</v>
      </c>
      <c r="Q59" s="80">
        <f t="shared" ref="Q59:R59" si="44">SUM(Q60:Q64)</f>
        <v>1197.2554880000002</v>
      </c>
      <c r="R59" s="80">
        <f t="shared" si="44"/>
        <v>0</v>
      </c>
      <c r="S59" s="80">
        <f t="shared" si="18"/>
        <v>4373.9626879999996</v>
      </c>
      <c r="T59" s="80">
        <f t="shared" si="9"/>
        <v>0</v>
      </c>
    </row>
    <row r="60" spans="1:20" s="26" customFormat="1" ht="16.5" customHeight="1">
      <c r="A60" s="102" t="s">
        <v>73</v>
      </c>
      <c r="B60" s="103"/>
      <c r="C60" s="110" t="s">
        <v>74</v>
      </c>
      <c r="D60" s="111"/>
      <c r="E60" s="111"/>
      <c r="F60" s="111"/>
      <c r="G60" s="112"/>
      <c r="H60" s="27" t="s">
        <v>11</v>
      </c>
      <c r="I60" s="70">
        <v>0</v>
      </c>
      <c r="J60" s="70">
        <v>0</v>
      </c>
      <c r="K60" s="49">
        <f>I60*107.2%</f>
        <v>0</v>
      </c>
      <c r="L60" s="49">
        <v>0</v>
      </c>
      <c r="M60" s="49">
        <f>K60*104%</f>
        <v>0</v>
      </c>
      <c r="N60" s="49">
        <v>0</v>
      </c>
      <c r="O60" s="49">
        <f>K60*104%</f>
        <v>0</v>
      </c>
      <c r="P60" s="49">
        <v>0</v>
      </c>
      <c r="Q60" s="49">
        <f>O60*104%</f>
        <v>0</v>
      </c>
      <c r="R60" s="49">
        <v>0</v>
      </c>
      <c r="S60" s="49">
        <f t="shared" si="18"/>
        <v>0</v>
      </c>
      <c r="T60" s="49">
        <f t="shared" si="9"/>
        <v>0</v>
      </c>
    </row>
    <row r="61" spans="1:20" s="26" customFormat="1" ht="16.5" customHeight="1">
      <c r="A61" s="102" t="s">
        <v>75</v>
      </c>
      <c r="B61" s="103"/>
      <c r="C61" s="110" t="s">
        <v>76</v>
      </c>
      <c r="D61" s="111"/>
      <c r="E61" s="111"/>
      <c r="F61" s="111"/>
      <c r="G61" s="112"/>
      <c r="H61" s="27" t="s">
        <v>11</v>
      </c>
      <c r="I61" s="70">
        <v>707.45</v>
      </c>
      <c r="J61" s="70">
        <v>820.27700000000004</v>
      </c>
      <c r="K61" s="49">
        <v>887.22</v>
      </c>
      <c r="L61" s="49">
        <v>0</v>
      </c>
      <c r="M61" s="49">
        <v>1073.47</v>
      </c>
      <c r="N61" s="49">
        <v>0</v>
      </c>
      <c r="O61" s="49">
        <f>M61*1.04</f>
        <v>1116.4088000000002</v>
      </c>
      <c r="P61" s="49">
        <v>0</v>
      </c>
      <c r="Q61" s="49">
        <f>O61*1.04</f>
        <v>1161.0651520000001</v>
      </c>
      <c r="R61" s="49">
        <v>0</v>
      </c>
      <c r="S61" s="49">
        <f>K61+M61+O61+Q61</f>
        <v>4238.1639520000008</v>
      </c>
      <c r="T61" s="49">
        <f t="shared" si="9"/>
        <v>0</v>
      </c>
    </row>
    <row r="62" spans="1:20" s="26" customFormat="1" ht="8.1" customHeight="1">
      <c r="A62" s="102" t="s">
        <v>77</v>
      </c>
      <c r="B62" s="103"/>
      <c r="C62" s="110" t="s">
        <v>78</v>
      </c>
      <c r="D62" s="111"/>
      <c r="E62" s="111"/>
      <c r="F62" s="111"/>
      <c r="G62" s="112"/>
      <c r="H62" s="27" t="s">
        <v>11</v>
      </c>
      <c r="I62" s="70">
        <v>0</v>
      </c>
      <c r="J62" s="70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f t="shared" si="18"/>
        <v>0</v>
      </c>
      <c r="T62" s="49">
        <f t="shared" si="9"/>
        <v>0</v>
      </c>
    </row>
    <row r="63" spans="1:20" s="26" customFormat="1" ht="8.1" customHeight="1">
      <c r="A63" s="102" t="s">
        <v>79</v>
      </c>
      <c r="B63" s="103"/>
      <c r="C63" s="110" t="s">
        <v>713</v>
      </c>
      <c r="D63" s="111"/>
      <c r="E63" s="111"/>
      <c r="F63" s="111"/>
      <c r="G63" s="112"/>
      <c r="H63" s="27" t="s">
        <v>11</v>
      </c>
      <c r="I63" s="70">
        <v>1.7669999999999999</v>
      </c>
      <c r="J63" s="70">
        <v>1.37</v>
      </c>
      <c r="K63" s="49">
        <v>1.22</v>
      </c>
      <c r="L63" s="49">
        <v>0</v>
      </c>
      <c r="M63" s="49">
        <v>1.48</v>
      </c>
      <c r="N63" s="49">
        <v>0</v>
      </c>
      <c r="O63" s="49">
        <f>M63*1.04</f>
        <v>1.5392000000000001</v>
      </c>
      <c r="P63" s="49">
        <v>0</v>
      </c>
      <c r="Q63" s="49">
        <f>O63*1.04</f>
        <v>1.6007680000000002</v>
      </c>
      <c r="R63" s="49">
        <v>0</v>
      </c>
      <c r="S63" s="49">
        <f>K63+M63+O63+Q63</f>
        <v>5.8399680000000007</v>
      </c>
      <c r="T63" s="49">
        <f t="shared" si="9"/>
        <v>0</v>
      </c>
    </row>
    <row r="64" spans="1:20" s="26" customFormat="1" ht="8.1" customHeight="1">
      <c r="A64" s="102" t="s">
        <v>80</v>
      </c>
      <c r="B64" s="103"/>
      <c r="C64" s="110" t="s">
        <v>81</v>
      </c>
      <c r="D64" s="111"/>
      <c r="E64" s="111"/>
      <c r="F64" s="111"/>
      <c r="G64" s="112"/>
      <c r="H64" s="27" t="s">
        <v>11</v>
      </c>
      <c r="I64" s="70">
        <v>1.5229999999999999</v>
      </c>
      <c r="J64" s="70">
        <v>0.72099999999999997</v>
      </c>
      <c r="K64" s="49">
        <v>30.13</v>
      </c>
      <c r="L64" s="49">
        <v>0</v>
      </c>
      <c r="M64" s="49">
        <v>31.98</v>
      </c>
      <c r="N64" s="49">
        <v>0</v>
      </c>
      <c r="O64" s="49">
        <f>M64*1.04</f>
        <v>33.2592</v>
      </c>
      <c r="P64" s="49">
        <v>0</v>
      </c>
      <c r="Q64" s="49">
        <f>O64*1.04</f>
        <v>34.589568</v>
      </c>
      <c r="R64" s="49">
        <v>0</v>
      </c>
      <c r="S64" s="49">
        <f>K64+M64+O64+Q64</f>
        <v>129.95876800000002</v>
      </c>
      <c r="T64" s="49">
        <f t="shared" si="9"/>
        <v>0</v>
      </c>
    </row>
    <row r="65" spans="1:20" s="26" customFormat="1" ht="8.1" customHeight="1">
      <c r="A65" s="128" t="s">
        <v>82</v>
      </c>
      <c r="B65" s="129"/>
      <c r="C65" s="191" t="s">
        <v>83</v>
      </c>
      <c r="D65" s="192"/>
      <c r="E65" s="192"/>
      <c r="F65" s="192"/>
      <c r="G65" s="193"/>
      <c r="H65" s="78" t="s">
        <v>11</v>
      </c>
      <c r="I65" s="79">
        <f>19.31+3.77</f>
        <v>23.08</v>
      </c>
      <c r="J65" s="79">
        <f>21.945+4.362</f>
        <v>26.307000000000002</v>
      </c>
      <c r="K65" s="80">
        <v>90.13</v>
      </c>
      <c r="L65" s="80">
        <v>0</v>
      </c>
      <c r="M65" s="80">
        <v>95.27</v>
      </c>
      <c r="N65" s="80">
        <v>0</v>
      </c>
      <c r="O65" s="80">
        <f>M65*1.04</f>
        <v>99.080799999999996</v>
      </c>
      <c r="P65" s="80">
        <v>0</v>
      </c>
      <c r="Q65" s="80">
        <f>O65*1.04</f>
        <v>103.044032</v>
      </c>
      <c r="R65" s="80">
        <v>0</v>
      </c>
      <c r="S65" s="80">
        <f>K65+M65+O65+Q65</f>
        <v>387.524832</v>
      </c>
      <c r="T65" s="80">
        <f t="shared" si="9"/>
        <v>0</v>
      </c>
    </row>
    <row r="66" spans="1:20" s="26" customFormat="1" ht="8.1" customHeight="1">
      <c r="A66" s="128" t="s">
        <v>84</v>
      </c>
      <c r="B66" s="129"/>
      <c r="C66" s="191" t="s">
        <v>85</v>
      </c>
      <c r="D66" s="192"/>
      <c r="E66" s="192"/>
      <c r="F66" s="192"/>
      <c r="G66" s="193"/>
      <c r="H66" s="78" t="s">
        <v>11</v>
      </c>
      <c r="I66" s="79">
        <f>SUM(I67:I71)</f>
        <v>1.446</v>
      </c>
      <c r="J66" s="79">
        <f>SUM(J67:J71)</f>
        <v>0.92700000000000005</v>
      </c>
      <c r="K66" s="80">
        <f t="shared" ref="K66:M66" si="45">SUM(K67:K71)</f>
        <v>0.3</v>
      </c>
      <c r="L66" s="80">
        <f t="shared" si="45"/>
        <v>0</v>
      </c>
      <c r="M66" s="80">
        <f t="shared" si="45"/>
        <v>0.2</v>
      </c>
      <c r="N66" s="80">
        <f t="shared" ref="N66" si="46">SUM(N67:N71)</f>
        <v>0</v>
      </c>
      <c r="O66" s="80">
        <f t="shared" ref="O66:R66" si="47">SUM(O67:O71)</f>
        <v>0.2</v>
      </c>
      <c r="P66" s="80">
        <f t="shared" si="47"/>
        <v>0</v>
      </c>
      <c r="Q66" s="80">
        <f t="shared" si="47"/>
        <v>0.2</v>
      </c>
      <c r="R66" s="80">
        <f t="shared" si="47"/>
        <v>0</v>
      </c>
      <c r="S66" s="80">
        <f t="shared" si="18"/>
        <v>0.89999999999999991</v>
      </c>
      <c r="T66" s="80">
        <f t="shared" si="9"/>
        <v>0</v>
      </c>
    </row>
    <row r="67" spans="1:20" s="26" customFormat="1" ht="8.1" customHeight="1">
      <c r="A67" s="102" t="s">
        <v>670</v>
      </c>
      <c r="B67" s="103" t="s">
        <v>670</v>
      </c>
      <c r="C67" s="104" t="s">
        <v>85</v>
      </c>
      <c r="D67" s="105" t="s">
        <v>85</v>
      </c>
      <c r="E67" s="105" t="s">
        <v>85</v>
      </c>
      <c r="F67" s="105" t="s">
        <v>85</v>
      </c>
      <c r="G67" s="106" t="s">
        <v>85</v>
      </c>
      <c r="H67" s="27" t="s">
        <v>11</v>
      </c>
      <c r="I67" s="70">
        <v>1.446</v>
      </c>
      <c r="J67" s="70">
        <v>0.92700000000000005</v>
      </c>
      <c r="K67" s="49">
        <v>0.3</v>
      </c>
      <c r="L67" s="49">
        <v>0</v>
      </c>
      <c r="M67" s="49">
        <v>0.2</v>
      </c>
      <c r="N67" s="49">
        <v>0</v>
      </c>
      <c r="O67" s="49">
        <v>0.2</v>
      </c>
      <c r="P67" s="49">
        <v>0</v>
      </c>
      <c r="Q67" s="49">
        <v>0.2</v>
      </c>
      <c r="R67" s="49">
        <v>0</v>
      </c>
      <c r="S67" s="49">
        <f>K67+M67+O67+Q67</f>
        <v>0.89999999999999991</v>
      </c>
      <c r="T67" s="49">
        <f>L67+N67+P67+R67</f>
        <v>0</v>
      </c>
    </row>
    <row r="68" spans="1:20" s="26" customFormat="1" ht="8.1" customHeight="1">
      <c r="A68" s="102" t="s">
        <v>671</v>
      </c>
      <c r="B68" s="103" t="s">
        <v>671</v>
      </c>
      <c r="C68" s="104" t="s">
        <v>675</v>
      </c>
      <c r="D68" s="105" t="s">
        <v>675</v>
      </c>
      <c r="E68" s="105" t="s">
        <v>675</v>
      </c>
      <c r="F68" s="105" t="s">
        <v>675</v>
      </c>
      <c r="G68" s="106" t="s">
        <v>675</v>
      </c>
      <c r="H68" s="41" t="s">
        <v>11</v>
      </c>
      <c r="I68" s="70">
        <v>0</v>
      </c>
      <c r="J68" s="70">
        <v>0</v>
      </c>
      <c r="K68" s="49">
        <f>I68*107.2%</f>
        <v>0</v>
      </c>
      <c r="L68" s="49">
        <v>0</v>
      </c>
      <c r="M68" s="49">
        <f t="shared" ref="M68:M71" si="48">K68*104%</f>
        <v>0</v>
      </c>
      <c r="N68" s="49">
        <v>0</v>
      </c>
      <c r="O68" s="49">
        <f t="shared" ref="O68:O71" si="49">K68*104%</f>
        <v>0</v>
      </c>
      <c r="P68" s="49">
        <v>0</v>
      </c>
      <c r="Q68" s="49">
        <f t="shared" ref="Q68:Q71" si="50">O68*104%</f>
        <v>0</v>
      </c>
      <c r="R68" s="49">
        <v>0</v>
      </c>
      <c r="S68" s="49">
        <f t="shared" si="18"/>
        <v>0</v>
      </c>
      <c r="T68" s="49">
        <f t="shared" si="9"/>
        <v>0</v>
      </c>
    </row>
    <row r="69" spans="1:20" s="26" customFormat="1" ht="8.1" customHeight="1">
      <c r="A69" s="102" t="s">
        <v>672</v>
      </c>
      <c r="B69" s="103" t="s">
        <v>672</v>
      </c>
      <c r="C69" s="104" t="s">
        <v>676</v>
      </c>
      <c r="D69" s="105" t="s">
        <v>676</v>
      </c>
      <c r="E69" s="105" t="s">
        <v>676</v>
      </c>
      <c r="F69" s="105" t="s">
        <v>676</v>
      </c>
      <c r="G69" s="106" t="s">
        <v>676</v>
      </c>
      <c r="H69" s="41" t="s">
        <v>11</v>
      </c>
      <c r="I69" s="70">
        <v>0</v>
      </c>
      <c r="J69" s="70">
        <v>0</v>
      </c>
      <c r="K69" s="49">
        <f>I69*107.2%</f>
        <v>0</v>
      </c>
      <c r="L69" s="49">
        <v>0</v>
      </c>
      <c r="M69" s="49">
        <f t="shared" si="48"/>
        <v>0</v>
      </c>
      <c r="N69" s="49">
        <v>0</v>
      </c>
      <c r="O69" s="49">
        <f t="shared" si="49"/>
        <v>0</v>
      </c>
      <c r="P69" s="49">
        <v>0</v>
      </c>
      <c r="Q69" s="49">
        <f t="shared" si="50"/>
        <v>0</v>
      </c>
      <c r="R69" s="49">
        <v>0</v>
      </c>
      <c r="S69" s="49">
        <f t="shared" si="18"/>
        <v>0</v>
      </c>
      <c r="T69" s="49">
        <f t="shared" si="9"/>
        <v>0</v>
      </c>
    </row>
    <row r="70" spans="1:20" s="26" customFormat="1" ht="8.1" customHeight="1">
      <c r="A70" s="102" t="s">
        <v>673</v>
      </c>
      <c r="B70" s="103" t="s">
        <v>673</v>
      </c>
      <c r="C70" s="104" t="s">
        <v>677</v>
      </c>
      <c r="D70" s="105" t="s">
        <v>677</v>
      </c>
      <c r="E70" s="105" t="s">
        <v>677</v>
      </c>
      <c r="F70" s="105" t="s">
        <v>677</v>
      </c>
      <c r="G70" s="106" t="s">
        <v>677</v>
      </c>
      <c r="H70" s="41" t="s">
        <v>11</v>
      </c>
      <c r="I70" s="70">
        <v>0</v>
      </c>
      <c r="J70" s="70">
        <v>0</v>
      </c>
      <c r="K70" s="49">
        <f>I70*107.2%</f>
        <v>0</v>
      </c>
      <c r="L70" s="49">
        <v>0</v>
      </c>
      <c r="M70" s="49">
        <f t="shared" si="48"/>
        <v>0</v>
      </c>
      <c r="N70" s="49">
        <v>0</v>
      </c>
      <c r="O70" s="49">
        <f t="shared" si="49"/>
        <v>0</v>
      </c>
      <c r="P70" s="49">
        <v>0</v>
      </c>
      <c r="Q70" s="49">
        <f t="shared" si="50"/>
        <v>0</v>
      </c>
      <c r="R70" s="49">
        <v>0</v>
      </c>
      <c r="S70" s="49">
        <f t="shared" si="18"/>
        <v>0</v>
      </c>
      <c r="T70" s="49">
        <f t="shared" si="9"/>
        <v>0</v>
      </c>
    </row>
    <row r="71" spans="1:20" s="26" customFormat="1" ht="8.1" customHeight="1">
      <c r="A71" s="102" t="s">
        <v>674</v>
      </c>
      <c r="B71" s="103" t="s">
        <v>674</v>
      </c>
      <c r="C71" s="104" t="s">
        <v>678</v>
      </c>
      <c r="D71" s="105" t="s">
        <v>678</v>
      </c>
      <c r="E71" s="105" t="s">
        <v>678</v>
      </c>
      <c r="F71" s="105" t="s">
        <v>678</v>
      </c>
      <c r="G71" s="106" t="s">
        <v>678</v>
      </c>
      <c r="H71" s="41" t="s">
        <v>11</v>
      </c>
      <c r="I71" s="70">
        <v>0</v>
      </c>
      <c r="J71" s="70">
        <v>0</v>
      </c>
      <c r="K71" s="49">
        <f>I71*107.2%</f>
        <v>0</v>
      </c>
      <c r="L71" s="49">
        <v>0</v>
      </c>
      <c r="M71" s="49">
        <f t="shared" si="48"/>
        <v>0</v>
      </c>
      <c r="N71" s="49">
        <v>0</v>
      </c>
      <c r="O71" s="49">
        <f t="shared" si="49"/>
        <v>0</v>
      </c>
      <c r="P71" s="49">
        <v>0</v>
      </c>
      <c r="Q71" s="49">
        <f t="shared" si="50"/>
        <v>0</v>
      </c>
      <c r="R71" s="49">
        <v>0</v>
      </c>
      <c r="S71" s="49">
        <f t="shared" si="18"/>
        <v>0</v>
      </c>
      <c r="T71" s="49">
        <f t="shared" si="9"/>
        <v>0</v>
      </c>
    </row>
    <row r="72" spans="1:20" s="26" customFormat="1" ht="8.1" customHeight="1">
      <c r="A72" s="128" t="s">
        <v>86</v>
      </c>
      <c r="B72" s="129"/>
      <c r="C72" s="191" t="s">
        <v>87</v>
      </c>
      <c r="D72" s="192"/>
      <c r="E72" s="192"/>
      <c r="F72" s="192"/>
      <c r="G72" s="193"/>
      <c r="H72" s="78" t="s">
        <v>11</v>
      </c>
      <c r="I72" s="79">
        <f t="shared" ref="I72" si="51">SUM(I73:I74)</f>
        <v>3.5999999999999997E-2</v>
      </c>
      <c r="J72" s="79">
        <f t="shared" ref="J72:P72" si="52">SUM(J73:J74)</f>
        <v>3.6999999999999998E-2</v>
      </c>
      <c r="K72" s="80">
        <f t="shared" ref="K72" si="53">SUM(K73:K74)</f>
        <v>0</v>
      </c>
      <c r="L72" s="80">
        <f t="shared" ref="L72:M72" si="54">SUM(L73:L74)</f>
        <v>0</v>
      </c>
      <c r="M72" s="80">
        <f t="shared" si="54"/>
        <v>0</v>
      </c>
      <c r="N72" s="80">
        <f t="shared" ref="N72" si="55">SUM(N73:N74)</f>
        <v>0</v>
      </c>
      <c r="O72" s="80">
        <f t="shared" si="52"/>
        <v>0</v>
      </c>
      <c r="P72" s="80">
        <f t="shared" si="52"/>
        <v>0</v>
      </c>
      <c r="Q72" s="80">
        <f t="shared" ref="Q72:R72" si="56">SUM(Q73:Q74)</f>
        <v>0</v>
      </c>
      <c r="R72" s="80">
        <f t="shared" si="56"/>
        <v>0</v>
      </c>
      <c r="S72" s="80">
        <f t="shared" si="18"/>
        <v>0</v>
      </c>
      <c r="T72" s="80">
        <f t="shared" si="9"/>
        <v>0</v>
      </c>
    </row>
    <row r="73" spans="1:20" s="26" customFormat="1" ht="8.1" customHeight="1">
      <c r="A73" s="102" t="s">
        <v>88</v>
      </c>
      <c r="B73" s="103"/>
      <c r="C73" s="110" t="s">
        <v>89</v>
      </c>
      <c r="D73" s="111"/>
      <c r="E73" s="111"/>
      <c r="F73" s="111"/>
      <c r="G73" s="112"/>
      <c r="H73" s="27" t="s">
        <v>11</v>
      </c>
      <c r="I73" s="70">
        <v>3.5999999999999997E-2</v>
      </c>
      <c r="J73" s="70">
        <v>3.6999999999999998E-2</v>
      </c>
      <c r="K73" s="49">
        <v>0</v>
      </c>
      <c r="L73" s="49">
        <v>0</v>
      </c>
      <c r="M73" s="49">
        <f>K73*1.042</f>
        <v>0</v>
      </c>
      <c r="N73" s="49">
        <v>0</v>
      </c>
      <c r="O73" s="49">
        <f>M73*1.04</f>
        <v>0</v>
      </c>
      <c r="P73" s="49">
        <v>0</v>
      </c>
      <c r="Q73" s="49">
        <f>O73*1.04</f>
        <v>0</v>
      </c>
      <c r="R73" s="49">
        <v>0</v>
      </c>
      <c r="S73" s="49">
        <f>K73+M73+O73+Q73</f>
        <v>0</v>
      </c>
      <c r="T73" s="49">
        <f t="shared" si="9"/>
        <v>0</v>
      </c>
    </row>
    <row r="74" spans="1:20" s="26" customFormat="1" ht="8.1" customHeight="1">
      <c r="A74" s="102" t="s">
        <v>90</v>
      </c>
      <c r="B74" s="103"/>
      <c r="C74" s="110" t="s">
        <v>91</v>
      </c>
      <c r="D74" s="111"/>
      <c r="E74" s="111"/>
      <c r="F74" s="111"/>
      <c r="G74" s="112"/>
      <c r="H74" s="27" t="s">
        <v>11</v>
      </c>
      <c r="I74" s="70">
        <v>0</v>
      </c>
      <c r="J74" s="70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f t="shared" si="18"/>
        <v>0</v>
      </c>
      <c r="T74" s="49">
        <f t="shared" si="9"/>
        <v>0</v>
      </c>
    </row>
    <row r="75" spans="1:20" s="26" customFormat="1" ht="8.1" customHeight="1">
      <c r="A75" s="128" t="s">
        <v>92</v>
      </c>
      <c r="B75" s="129"/>
      <c r="C75" s="191" t="s">
        <v>93</v>
      </c>
      <c r="D75" s="192"/>
      <c r="E75" s="192"/>
      <c r="F75" s="192"/>
      <c r="G75" s="193"/>
      <c r="H75" s="78" t="s">
        <v>11</v>
      </c>
      <c r="I75" s="79">
        <f t="shared" ref="I75" si="57">SUM(I76:I78)</f>
        <v>4.5124040000000001</v>
      </c>
      <c r="J75" s="79">
        <f t="shared" ref="J75:P75" si="58">SUM(J76:J78)</f>
        <v>4.8929999999999998</v>
      </c>
      <c r="K75" s="80">
        <f t="shared" ref="K75" si="59">SUM(K76:K78)</f>
        <v>29.019999999999996</v>
      </c>
      <c r="L75" s="80">
        <f t="shared" ref="L75:M75" si="60">SUM(L76:L78)</f>
        <v>0</v>
      </c>
      <c r="M75" s="80">
        <f t="shared" si="60"/>
        <v>30.799999999999997</v>
      </c>
      <c r="N75" s="80">
        <f t="shared" ref="N75" si="61">SUM(N76:N78)</f>
        <v>0</v>
      </c>
      <c r="O75" s="80">
        <f t="shared" si="58"/>
        <v>32.031999999999996</v>
      </c>
      <c r="P75" s="80">
        <f t="shared" si="58"/>
        <v>0</v>
      </c>
      <c r="Q75" s="80">
        <f t="shared" ref="Q75:R75" si="62">SUM(Q76:Q78)</f>
        <v>33.313279999999999</v>
      </c>
      <c r="R75" s="80">
        <f t="shared" si="62"/>
        <v>0</v>
      </c>
      <c r="S75" s="80">
        <f t="shared" si="18"/>
        <v>125.16528</v>
      </c>
      <c r="T75" s="80">
        <f t="shared" si="9"/>
        <v>0</v>
      </c>
    </row>
    <row r="76" spans="1:20" s="26" customFormat="1" ht="8.1" customHeight="1">
      <c r="A76" s="102" t="s">
        <v>94</v>
      </c>
      <c r="B76" s="103"/>
      <c r="C76" s="110" t="s">
        <v>95</v>
      </c>
      <c r="D76" s="111"/>
      <c r="E76" s="111"/>
      <c r="F76" s="111"/>
      <c r="G76" s="112"/>
      <c r="H76" s="27" t="s">
        <v>11</v>
      </c>
      <c r="I76" s="70">
        <v>4.1224040000000004</v>
      </c>
      <c r="J76" s="70">
        <f>5.293-0.389-J80</f>
        <v>4.5039999999999996</v>
      </c>
      <c r="K76" s="49">
        <v>19.899999999999999</v>
      </c>
      <c r="L76" s="49">
        <f t="shared" ref="L76" si="63">L49</f>
        <v>0</v>
      </c>
      <c r="M76" s="49">
        <v>21.04</v>
      </c>
      <c r="N76" s="49">
        <f t="shared" ref="N76" si="64">N49</f>
        <v>0</v>
      </c>
      <c r="O76" s="49">
        <f>M76*1.04</f>
        <v>21.881599999999999</v>
      </c>
      <c r="P76" s="49">
        <f t="shared" ref="P76:R76" si="65">P49</f>
        <v>0</v>
      </c>
      <c r="Q76" s="49">
        <f>O76*1.04</f>
        <v>22.756864</v>
      </c>
      <c r="R76" s="49">
        <f t="shared" si="65"/>
        <v>0</v>
      </c>
      <c r="S76" s="49">
        <f t="shared" si="18"/>
        <v>85.578463999999997</v>
      </c>
      <c r="T76" s="49">
        <f t="shared" si="9"/>
        <v>0</v>
      </c>
    </row>
    <row r="77" spans="1:20" s="26" customFormat="1" ht="8.1" customHeight="1">
      <c r="A77" s="102" t="s">
        <v>96</v>
      </c>
      <c r="B77" s="103"/>
      <c r="C77" s="110" t="s">
        <v>97</v>
      </c>
      <c r="D77" s="111"/>
      <c r="E77" s="111"/>
      <c r="F77" s="111"/>
      <c r="G77" s="112"/>
      <c r="H77" s="27" t="s">
        <v>11</v>
      </c>
      <c r="I77" s="70">
        <v>0.39</v>
      </c>
      <c r="J77" s="70">
        <v>0.38900000000000001</v>
      </c>
      <c r="K77" s="49">
        <v>9.1199999999999992</v>
      </c>
      <c r="L77" s="49">
        <v>0</v>
      </c>
      <c r="M77" s="49">
        <v>9.76</v>
      </c>
      <c r="N77" s="49">
        <v>0</v>
      </c>
      <c r="O77" s="49">
        <f>M77*1.04</f>
        <v>10.150399999999999</v>
      </c>
      <c r="P77" s="49">
        <v>0</v>
      </c>
      <c r="Q77" s="49">
        <f>O77*1.04</f>
        <v>10.556416</v>
      </c>
      <c r="R77" s="49">
        <v>0</v>
      </c>
      <c r="S77" s="49">
        <f>K77+M77+O77+Q77</f>
        <v>39.586815999999999</v>
      </c>
      <c r="T77" s="49">
        <f t="shared" si="9"/>
        <v>0</v>
      </c>
    </row>
    <row r="78" spans="1:20" s="26" customFormat="1" ht="9" thickBot="1">
      <c r="A78" s="118" t="s">
        <v>98</v>
      </c>
      <c r="B78" s="119"/>
      <c r="C78" s="185" t="s">
        <v>99</v>
      </c>
      <c r="D78" s="186"/>
      <c r="E78" s="186"/>
      <c r="F78" s="186"/>
      <c r="G78" s="187"/>
      <c r="H78" s="28" t="s">
        <v>11</v>
      </c>
      <c r="I78" s="29">
        <v>0</v>
      </c>
      <c r="J78" s="29">
        <v>0</v>
      </c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  <c r="S78" s="61">
        <f t="shared" si="18"/>
        <v>0</v>
      </c>
      <c r="T78" s="61">
        <f t="shared" si="9"/>
        <v>0</v>
      </c>
    </row>
    <row r="79" spans="1:20" s="26" customFormat="1" ht="9.75" customHeight="1">
      <c r="A79" s="182" t="s">
        <v>100</v>
      </c>
      <c r="B79" s="183"/>
      <c r="C79" s="188" t="s">
        <v>101</v>
      </c>
      <c r="D79" s="189"/>
      <c r="E79" s="189"/>
      <c r="F79" s="189"/>
      <c r="G79" s="190"/>
      <c r="H79" s="74" t="s">
        <v>11</v>
      </c>
      <c r="I79" s="75">
        <f t="shared" ref="I79" si="66">SUM(I80:I82)</f>
        <v>1.6E-2</v>
      </c>
      <c r="J79" s="75">
        <f t="shared" ref="J79:P79" si="67">SUM(J80:J82)</f>
        <v>0.4</v>
      </c>
      <c r="K79" s="76">
        <f t="shared" ref="K79" si="68">SUM(K80:K82)</f>
        <v>1</v>
      </c>
      <c r="L79" s="76">
        <f t="shared" ref="L79:M79" si="69">SUM(L80:L82)</f>
        <v>0</v>
      </c>
      <c r="M79" s="76">
        <f t="shared" si="69"/>
        <v>1.04</v>
      </c>
      <c r="N79" s="76">
        <f t="shared" ref="N79" si="70">SUM(N80:N82)</f>
        <v>0</v>
      </c>
      <c r="O79" s="76">
        <f t="shared" si="67"/>
        <v>1.0816000000000001</v>
      </c>
      <c r="P79" s="76">
        <f t="shared" si="67"/>
        <v>0</v>
      </c>
      <c r="Q79" s="76">
        <f t="shared" ref="Q79:R79" si="71">SUM(Q80:Q82)</f>
        <v>1.1248640000000001</v>
      </c>
      <c r="R79" s="76">
        <f t="shared" si="71"/>
        <v>0</v>
      </c>
      <c r="S79" s="81">
        <f t="shared" si="18"/>
        <v>4.2464639999999996</v>
      </c>
      <c r="T79" s="81">
        <f t="shared" si="9"/>
        <v>0</v>
      </c>
    </row>
    <row r="80" spans="1:20" s="26" customFormat="1" ht="8.1" customHeight="1">
      <c r="A80" s="102" t="s">
        <v>102</v>
      </c>
      <c r="B80" s="103"/>
      <c r="C80" s="110" t="s">
        <v>103</v>
      </c>
      <c r="D80" s="111"/>
      <c r="E80" s="111"/>
      <c r="F80" s="111"/>
      <c r="G80" s="112"/>
      <c r="H80" s="27" t="s">
        <v>11</v>
      </c>
      <c r="I80" s="70">
        <v>1.6E-2</v>
      </c>
      <c r="J80" s="70">
        <v>0.4</v>
      </c>
      <c r="K80" s="49">
        <v>1</v>
      </c>
      <c r="L80" s="49">
        <v>0</v>
      </c>
      <c r="M80" s="49">
        <v>1.04</v>
      </c>
      <c r="N80" s="49">
        <v>0</v>
      </c>
      <c r="O80" s="49">
        <f>M80*1.04</f>
        <v>1.0816000000000001</v>
      </c>
      <c r="P80" s="49">
        <v>0</v>
      </c>
      <c r="Q80" s="49">
        <f>O80*1.04</f>
        <v>1.1248640000000001</v>
      </c>
      <c r="R80" s="49">
        <v>0</v>
      </c>
      <c r="S80" s="49">
        <f>K80+M80+O80+Q80</f>
        <v>4.2464639999999996</v>
      </c>
      <c r="T80" s="49">
        <f t="shared" si="9"/>
        <v>0</v>
      </c>
    </row>
    <row r="81" spans="1:20" s="26" customFormat="1" ht="8.1" customHeight="1">
      <c r="A81" s="102" t="s">
        <v>104</v>
      </c>
      <c r="B81" s="103"/>
      <c r="C81" s="110" t="s">
        <v>105</v>
      </c>
      <c r="D81" s="111"/>
      <c r="E81" s="111"/>
      <c r="F81" s="111"/>
      <c r="G81" s="112"/>
      <c r="H81" s="27" t="s">
        <v>11</v>
      </c>
      <c r="I81" s="70">
        <v>0</v>
      </c>
      <c r="J81" s="70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f t="shared" si="18"/>
        <v>0</v>
      </c>
      <c r="T81" s="49">
        <f t="shared" si="9"/>
        <v>0</v>
      </c>
    </row>
    <row r="82" spans="1:20" s="26" customFormat="1" ht="9" thickBot="1">
      <c r="A82" s="118" t="s">
        <v>106</v>
      </c>
      <c r="B82" s="119"/>
      <c r="C82" s="185" t="s">
        <v>107</v>
      </c>
      <c r="D82" s="186"/>
      <c r="E82" s="186"/>
      <c r="F82" s="186"/>
      <c r="G82" s="187"/>
      <c r="H82" s="30" t="s">
        <v>11</v>
      </c>
      <c r="I82" s="31">
        <v>0</v>
      </c>
      <c r="J82" s="31">
        <v>0</v>
      </c>
      <c r="K82" s="61">
        <v>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61">
        <v>0</v>
      </c>
      <c r="R82" s="61">
        <v>0</v>
      </c>
      <c r="S82" s="61">
        <f t="shared" si="18"/>
        <v>0</v>
      </c>
      <c r="T82" s="61">
        <f t="shared" si="9"/>
        <v>0</v>
      </c>
    </row>
    <row r="83" spans="1:20" s="26" customFormat="1" ht="15" customHeight="1">
      <c r="A83" s="182" t="s">
        <v>108</v>
      </c>
      <c r="B83" s="183"/>
      <c r="C83" s="184" t="s">
        <v>109</v>
      </c>
      <c r="D83" s="149"/>
      <c r="E83" s="149"/>
      <c r="F83" s="149"/>
      <c r="G83" s="150"/>
      <c r="H83" s="74" t="s">
        <v>11</v>
      </c>
      <c r="I83" s="75">
        <f>I20-I35</f>
        <v>107.37999999999988</v>
      </c>
      <c r="J83" s="75">
        <f>J20-J35</f>
        <v>158.79899999999998</v>
      </c>
      <c r="K83" s="76">
        <f>K20-K35</f>
        <v>96.550000000000409</v>
      </c>
      <c r="L83" s="76">
        <f t="shared" ref="L83" si="72">L20-L35</f>
        <v>0</v>
      </c>
      <c r="M83" s="76">
        <f>M20-M35</f>
        <v>147.96419999999989</v>
      </c>
      <c r="N83" s="76">
        <f t="shared" ref="N83" si="73">N20-N35</f>
        <v>0</v>
      </c>
      <c r="O83" s="76">
        <f t="shared" ref="O83:P83" si="74">O20-O35</f>
        <v>155.97908510464003</v>
      </c>
      <c r="P83" s="76">
        <f t="shared" si="74"/>
        <v>0</v>
      </c>
      <c r="Q83" s="76">
        <f t="shared" ref="Q83:R83" si="75">Q20-Q35</f>
        <v>158.57344850882646</v>
      </c>
      <c r="R83" s="76">
        <f t="shared" si="75"/>
        <v>0</v>
      </c>
      <c r="S83" s="81">
        <f t="shared" si="18"/>
        <v>559.06673361346679</v>
      </c>
      <c r="T83" s="81">
        <f t="shared" si="9"/>
        <v>0</v>
      </c>
    </row>
    <row r="84" spans="1:20" s="26" customFormat="1" ht="8.1" customHeight="1">
      <c r="A84" s="102" t="s">
        <v>110</v>
      </c>
      <c r="B84" s="103"/>
      <c r="C84" s="115" t="s">
        <v>13</v>
      </c>
      <c r="D84" s="116"/>
      <c r="E84" s="116"/>
      <c r="F84" s="116"/>
      <c r="G84" s="117"/>
      <c r="H84" s="27" t="s">
        <v>11</v>
      </c>
      <c r="I84" s="70">
        <f>SUM(I85:I87)</f>
        <v>0</v>
      </c>
      <c r="J84" s="70">
        <f t="shared" ref="J84:P84" si="76">SUM(J85:J87)</f>
        <v>0</v>
      </c>
      <c r="K84" s="49">
        <f t="shared" ref="K84:L84" si="77">SUM(K85:K87)</f>
        <v>0</v>
      </c>
      <c r="L84" s="49">
        <f t="shared" si="77"/>
        <v>0</v>
      </c>
      <c r="M84" s="49">
        <f t="shared" ref="M84:N84" si="78">SUM(M85:M87)</f>
        <v>0</v>
      </c>
      <c r="N84" s="49">
        <f t="shared" si="78"/>
        <v>0</v>
      </c>
      <c r="O84" s="49">
        <f t="shared" si="76"/>
        <v>0</v>
      </c>
      <c r="P84" s="49">
        <f t="shared" si="76"/>
        <v>0</v>
      </c>
      <c r="Q84" s="49">
        <f t="shared" ref="Q84:R84" si="79">SUM(Q85:Q87)</f>
        <v>0</v>
      </c>
      <c r="R84" s="49">
        <f t="shared" si="79"/>
        <v>0</v>
      </c>
      <c r="S84" s="49">
        <f t="shared" si="18"/>
        <v>0</v>
      </c>
      <c r="T84" s="49">
        <f t="shared" si="9"/>
        <v>0</v>
      </c>
    </row>
    <row r="85" spans="1:20" s="26" customFormat="1" ht="16.5" customHeight="1">
      <c r="A85" s="102" t="s">
        <v>111</v>
      </c>
      <c r="B85" s="103"/>
      <c r="C85" s="110" t="s">
        <v>15</v>
      </c>
      <c r="D85" s="111"/>
      <c r="E85" s="111"/>
      <c r="F85" s="111"/>
      <c r="G85" s="112"/>
      <c r="H85" s="27" t="s">
        <v>11</v>
      </c>
      <c r="I85" s="70">
        <f t="shared" ref="I85:I93" si="80">I22-I37</f>
        <v>0</v>
      </c>
      <c r="J85" s="70">
        <f t="shared" ref="J85:P85" si="81">J22-J37</f>
        <v>0</v>
      </c>
      <c r="K85" s="49">
        <f t="shared" ref="K85:N85" si="82">K22-K37</f>
        <v>0</v>
      </c>
      <c r="L85" s="49">
        <f t="shared" si="82"/>
        <v>0</v>
      </c>
      <c r="M85" s="49">
        <f t="shared" si="82"/>
        <v>0</v>
      </c>
      <c r="N85" s="49">
        <f t="shared" si="82"/>
        <v>0</v>
      </c>
      <c r="O85" s="49">
        <f t="shared" si="81"/>
        <v>0</v>
      </c>
      <c r="P85" s="49">
        <f t="shared" si="81"/>
        <v>0</v>
      </c>
      <c r="Q85" s="49">
        <f t="shared" ref="Q85:R85" si="83">Q22-Q37</f>
        <v>0</v>
      </c>
      <c r="R85" s="49">
        <f t="shared" si="83"/>
        <v>0</v>
      </c>
      <c r="S85" s="49">
        <f t="shared" ref="S85:S148" si="84">K85+M85+O85+Q85</f>
        <v>0</v>
      </c>
      <c r="T85" s="49">
        <f t="shared" ref="T85:T148" si="85">L85+N85+P85+R85</f>
        <v>0</v>
      </c>
    </row>
    <row r="86" spans="1:20" s="26" customFormat="1" ht="16.5" customHeight="1">
      <c r="A86" s="102" t="s">
        <v>112</v>
      </c>
      <c r="B86" s="103"/>
      <c r="C86" s="110" t="s">
        <v>17</v>
      </c>
      <c r="D86" s="111"/>
      <c r="E86" s="111"/>
      <c r="F86" s="111"/>
      <c r="G86" s="112"/>
      <c r="H86" s="27" t="s">
        <v>11</v>
      </c>
      <c r="I86" s="70">
        <f t="shared" si="80"/>
        <v>0</v>
      </c>
      <c r="J86" s="70">
        <f t="shared" ref="J86:P93" si="86">J23-J38</f>
        <v>0</v>
      </c>
      <c r="K86" s="49">
        <f t="shared" ref="K86:N86" si="87">K23-K38</f>
        <v>0</v>
      </c>
      <c r="L86" s="49">
        <f t="shared" si="87"/>
        <v>0</v>
      </c>
      <c r="M86" s="49">
        <f t="shared" si="87"/>
        <v>0</v>
      </c>
      <c r="N86" s="49">
        <f t="shared" si="87"/>
        <v>0</v>
      </c>
      <c r="O86" s="49">
        <f t="shared" si="86"/>
        <v>0</v>
      </c>
      <c r="P86" s="49">
        <f t="shared" si="86"/>
        <v>0</v>
      </c>
      <c r="Q86" s="49">
        <f t="shared" ref="Q86:R86" si="88">Q23-Q38</f>
        <v>0</v>
      </c>
      <c r="R86" s="49">
        <f t="shared" si="88"/>
        <v>0</v>
      </c>
      <c r="S86" s="49">
        <f t="shared" si="84"/>
        <v>0</v>
      </c>
      <c r="T86" s="49">
        <f t="shared" si="85"/>
        <v>0</v>
      </c>
    </row>
    <row r="87" spans="1:20" s="26" customFormat="1" ht="16.5" customHeight="1">
      <c r="A87" s="102" t="s">
        <v>113</v>
      </c>
      <c r="B87" s="103"/>
      <c r="C87" s="110" t="s">
        <v>19</v>
      </c>
      <c r="D87" s="111"/>
      <c r="E87" s="111"/>
      <c r="F87" s="111"/>
      <c r="G87" s="112"/>
      <c r="H87" s="27" t="s">
        <v>11</v>
      </c>
      <c r="I87" s="70">
        <f t="shared" si="80"/>
        <v>0</v>
      </c>
      <c r="J87" s="70">
        <f t="shared" si="86"/>
        <v>0</v>
      </c>
      <c r="K87" s="49">
        <f t="shared" ref="K87:N87" si="89">K24-K39</f>
        <v>0</v>
      </c>
      <c r="L87" s="49">
        <f t="shared" si="89"/>
        <v>0</v>
      </c>
      <c r="M87" s="49">
        <f t="shared" si="89"/>
        <v>0</v>
      </c>
      <c r="N87" s="49">
        <f t="shared" si="89"/>
        <v>0</v>
      </c>
      <c r="O87" s="49">
        <f t="shared" si="86"/>
        <v>0</v>
      </c>
      <c r="P87" s="49">
        <f t="shared" si="86"/>
        <v>0</v>
      </c>
      <c r="Q87" s="49">
        <f t="shared" ref="Q87:R87" si="90">Q24-Q39</f>
        <v>0</v>
      </c>
      <c r="R87" s="49">
        <f t="shared" si="90"/>
        <v>0</v>
      </c>
      <c r="S87" s="49">
        <f t="shared" si="84"/>
        <v>0</v>
      </c>
      <c r="T87" s="49">
        <f t="shared" si="85"/>
        <v>0</v>
      </c>
    </row>
    <row r="88" spans="1:20" s="26" customFormat="1" ht="8.1" customHeight="1">
      <c r="A88" s="102" t="s">
        <v>114</v>
      </c>
      <c r="B88" s="103"/>
      <c r="C88" s="115" t="s">
        <v>21</v>
      </c>
      <c r="D88" s="116"/>
      <c r="E88" s="116"/>
      <c r="F88" s="116"/>
      <c r="G88" s="117"/>
      <c r="H88" s="27" t="s">
        <v>11</v>
      </c>
      <c r="I88" s="70">
        <f t="shared" si="80"/>
        <v>0</v>
      </c>
      <c r="J88" s="70">
        <f t="shared" si="86"/>
        <v>0</v>
      </c>
      <c r="K88" s="49">
        <f t="shared" ref="K88:N88" si="91">K25-K40</f>
        <v>0</v>
      </c>
      <c r="L88" s="49">
        <f t="shared" si="91"/>
        <v>0</v>
      </c>
      <c r="M88" s="49">
        <f t="shared" si="91"/>
        <v>0</v>
      </c>
      <c r="N88" s="49">
        <f t="shared" si="91"/>
        <v>0</v>
      </c>
      <c r="O88" s="49">
        <f t="shared" si="86"/>
        <v>0</v>
      </c>
      <c r="P88" s="49">
        <f t="shared" si="86"/>
        <v>0</v>
      </c>
      <c r="Q88" s="49">
        <f t="shared" ref="Q88:R88" si="92">Q25-Q40</f>
        <v>0</v>
      </c>
      <c r="R88" s="49">
        <f t="shared" si="92"/>
        <v>0</v>
      </c>
      <c r="S88" s="49">
        <f t="shared" si="84"/>
        <v>0</v>
      </c>
      <c r="T88" s="49">
        <f t="shared" si="85"/>
        <v>0</v>
      </c>
    </row>
    <row r="89" spans="1:20" s="26" customFormat="1" ht="8.1" customHeight="1">
      <c r="A89" s="102" t="s">
        <v>115</v>
      </c>
      <c r="B89" s="103"/>
      <c r="C89" s="115" t="s">
        <v>23</v>
      </c>
      <c r="D89" s="116"/>
      <c r="E89" s="116"/>
      <c r="F89" s="116"/>
      <c r="G89" s="117"/>
      <c r="H89" s="27" t="s">
        <v>11</v>
      </c>
      <c r="I89" s="70">
        <f t="shared" si="80"/>
        <v>0</v>
      </c>
      <c r="J89" s="70">
        <f t="shared" si="86"/>
        <v>0</v>
      </c>
      <c r="K89" s="49">
        <f t="shared" ref="K89:N89" si="93">K26-K41</f>
        <v>0</v>
      </c>
      <c r="L89" s="49">
        <f t="shared" si="93"/>
        <v>0</v>
      </c>
      <c r="M89" s="49">
        <f t="shared" si="93"/>
        <v>0</v>
      </c>
      <c r="N89" s="49">
        <f t="shared" si="93"/>
        <v>0</v>
      </c>
      <c r="O89" s="49">
        <f t="shared" si="86"/>
        <v>0</v>
      </c>
      <c r="P89" s="49">
        <f t="shared" si="86"/>
        <v>0</v>
      </c>
      <c r="Q89" s="49">
        <f t="shared" ref="Q89:R89" si="94">Q26-Q41</f>
        <v>0</v>
      </c>
      <c r="R89" s="49">
        <f t="shared" si="94"/>
        <v>0</v>
      </c>
      <c r="S89" s="49">
        <f t="shared" si="84"/>
        <v>0</v>
      </c>
      <c r="T89" s="49">
        <f t="shared" si="85"/>
        <v>0</v>
      </c>
    </row>
    <row r="90" spans="1:20" s="26" customFormat="1" ht="8.1" customHeight="1">
      <c r="A90" s="102" t="s">
        <v>116</v>
      </c>
      <c r="B90" s="103"/>
      <c r="C90" s="115" t="s">
        <v>25</v>
      </c>
      <c r="D90" s="116"/>
      <c r="E90" s="116"/>
      <c r="F90" s="116"/>
      <c r="G90" s="117"/>
      <c r="H90" s="27" t="s">
        <v>11</v>
      </c>
      <c r="I90" s="70">
        <f t="shared" si="80"/>
        <v>0</v>
      </c>
      <c r="J90" s="70">
        <f t="shared" si="86"/>
        <v>0</v>
      </c>
      <c r="K90" s="49">
        <f t="shared" ref="K90:N90" si="95">K27-K42</f>
        <v>0</v>
      </c>
      <c r="L90" s="49">
        <f t="shared" si="95"/>
        <v>0</v>
      </c>
      <c r="M90" s="49">
        <f t="shared" si="95"/>
        <v>0</v>
      </c>
      <c r="N90" s="49">
        <f t="shared" si="95"/>
        <v>0</v>
      </c>
      <c r="O90" s="49">
        <f t="shared" si="86"/>
        <v>0</v>
      </c>
      <c r="P90" s="49">
        <f t="shared" si="86"/>
        <v>0</v>
      </c>
      <c r="Q90" s="49">
        <f t="shared" ref="Q90:R90" si="96">Q27-Q42</f>
        <v>0</v>
      </c>
      <c r="R90" s="49">
        <f t="shared" si="96"/>
        <v>0</v>
      </c>
      <c r="S90" s="49">
        <f t="shared" si="84"/>
        <v>0</v>
      </c>
      <c r="T90" s="49">
        <f t="shared" si="85"/>
        <v>0</v>
      </c>
    </row>
    <row r="91" spans="1:20" s="26" customFormat="1" ht="8.1" customHeight="1">
      <c r="A91" s="102" t="s">
        <v>117</v>
      </c>
      <c r="B91" s="103"/>
      <c r="C91" s="115" t="s">
        <v>27</v>
      </c>
      <c r="D91" s="116"/>
      <c r="E91" s="116"/>
      <c r="F91" s="116"/>
      <c r="G91" s="117"/>
      <c r="H91" s="27" t="s">
        <v>11</v>
      </c>
      <c r="I91" s="70">
        <f t="shared" si="80"/>
        <v>0</v>
      </c>
      <c r="J91" s="70">
        <f t="shared" si="86"/>
        <v>0</v>
      </c>
      <c r="K91" s="49">
        <f t="shared" ref="K91:N91" si="97">K28-K43</f>
        <v>0</v>
      </c>
      <c r="L91" s="49">
        <f t="shared" si="97"/>
        <v>0</v>
      </c>
      <c r="M91" s="49">
        <f t="shared" si="97"/>
        <v>0</v>
      </c>
      <c r="N91" s="49">
        <f t="shared" si="97"/>
        <v>0</v>
      </c>
      <c r="O91" s="49">
        <f t="shared" si="86"/>
        <v>0</v>
      </c>
      <c r="P91" s="49">
        <f t="shared" si="86"/>
        <v>0</v>
      </c>
      <c r="Q91" s="49">
        <f t="shared" ref="Q91:R91" si="98">Q28-Q43</f>
        <v>0</v>
      </c>
      <c r="R91" s="49">
        <f t="shared" si="98"/>
        <v>0</v>
      </c>
      <c r="S91" s="49">
        <f t="shared" si="84"/>
        <v>0</v>
      </c>
      <c r="T91" s="49">
        <f t="shared" si="85"/>
        <v>0</v>
      </c>
    </row>
    <row r="92" spans="1:20" s="26" customFormat="1" ht="8.1" customHeight="1">
      <c r="A92" s="102" t="s">
        <v>118</v>
      </c>
      <c r="B92" s="103"/>
      <c r="C92" s="115" t="s">
        <v>29</v>
      </c>
      <c r="D92" s="116"/>
      <c r="E92" s="116"/>
      <c r="F92" s="116"/>
      <c r="G92" s="117"/>
      <c r="H92" s="27" t="s">
        <v>11</v>
      </c>
      <c r="I92" s="70">
        <f>I29-I44</f>
        <v>101.3599999999999</v>
      </c>
      <c r="J92" s="70">
        <f>J29-J44</f>
        <v>153.51099999999997</v>
      </c>
      <c r="K92" s="72">
        <f>K29-K44</f>
        <v>139.91000000000031</v>
      </c>
      <c r="L92" s="49">
        <f t="shared" ref="L92:N92" si="99">L29-L44</f>
        <v>0</v>
      </c>
      <c r="M92" s="49">
        <f t="shared" si="99"/>
        <v>191.50419999999986</v>
      </c>
      <c r="N92" s="49">
        <f t="shared" si="99"/>
        <v>0</v>
      </c>
      <c r="O92" s="49">
        <f t="shared" si="86"/>
        <v>201.13920000000007</v>
      </c>
      <c r="P92" s="49">
        <f t="shared" si="86"/>
        <v>0</v>
      </c>
      <c r="Q92" s="49">
        <f t="shared" ref="Q92:R92" si="100">Q29-Q44</f>
        <v>205.65996800000084</v>
      </c>
      <c r="R92" s="49">
        <f t="shared" si="100"/>
        <v>0</v>
      </c>
      <c r="S92" s="49">
        <f t="shared" si="84"/>
        <v>738.21336800000108</v>
      </c>
      <c r="T92" s="49">
        <f t="shared" si="85"/>
        <v>0</v>
      </c>
    </row>
    <row r="93" spans="1:20" s="26" customFormat="1" ht="8.1" customHeight="1">
      <c r="A93" s="102" t="s">
        <v>119</v>
      </c>
      <c r="B93" s="103"/>
      <c r="C93" s="115" t="s">
        <v>31</v>
      </c>
      <c r="D93" s="116"/>
      <c r="E93" s="116"/>
      <c r="F93" s="116"/>
      <c r="G93" s="117"/>
      <c r="H93" s="27" t="s">
        <v>11</v>
      </c>
      <c r="I93" s="70">
        <f t="shared" si="80"/>
        <v>0</v>
      </c>
      <c r="J93" s="70">
        <f t="shared" si="86"/>
        <v>0</v>
      </c>
      <c r="K93" s="49">
        <f t="shared" ref="K93:N93" si="101">K30-K45</f>
        <v>0</v>
      </c>
      <c r="L93" s="49">
        <f t="shared" si="101"/>
        <v>0</v>
      </c>
      <c r="M93" s="49">
        <f t="shared" si="101"/>
        <v>0</v>
      </c>
      <c r="N93" s="49">
        <f t="shared" si="101"/>
        <v>0</v>
      </c>
      <c r="O93" s="49">
        <f t="shared" si="86"/>
        <v>0</v>
      </c>
      <c r="P93" s="49">
        <f t="shared" si="86"/>
        <v>0</v>
      </c>
      <c r="Q93" s="49">
        <f t="shared" ref="Q93:R93" si="102">Q30-Q45</f>
        <v>0</v>
      </c>
      <c r="R93" s="49">
        <f t="shared" si="102"/>
        <v>0</v>
      </c>
      <c r="S93" s="49">
        <f t="shared" si="84"/>
        <v>0</v>
      </c>
      <c r="T93" s="49">
        <f t="shared" si="85"/>
        <v>0</v>
      </c>
    </row>
    <row r="94" spans="1:20" s="26" customFormat="1" ht="16.5" customHeight="1">
      <c r="A94" s="102" t="s">
        <v>120</v>
      </c>
      <c r="B94" s="103"/>
      <c r="C94" s="115" t="s">
        <v>33</v>
      </c>
      <c r="D94" s="116"/>
      <c r="E94" s="116"/>
      <c r="F94" s="116"/>
      <c r="G94" s="117"/>
      <c r="H94" s="27" t="s">
        <v>11</v>
      </c>
      <c r="I94" s="70">
        <f t="shared" ref="I94" si="103">SUM(I95:I96)</f>
        <v>0</v>
      </c>
      <c r="J94" s="70">
        <f t="shared" ref="J94:P94" si="104">SUM(J95:J96)</f>
        <v>0</v>
      </c>
      <c r="K94" s="49">
        <f t="shared" ref="K94:N94" si="105">SUM(K95:K96)</f>
        <v>0</v>
      </c>
      <c r="L94" s="49">
        <f t="shared" si="105"/>
        <v>0</v>
      </c>
      <c r="M94" s="49">
        <f t="shared" si="105"/>
        <v>0</v>
      </c>
      <c r="N94" s="49">
        <f t="shared" si="105"/>
        <v>0</v>
      </c>
      <c r="O94" s="49">
        <f t="shared" si="104"/>
        <v>0</v>
      </c>
      <c r="P94" s="49">
        <f t="shared" si="104"/>
        <v>0</v>
      </c>
      <c r="Q94" s="49">
        <f t="shared" ref="Q94:R94" si="106">SUM(Q95:Q96)</f>
        <v>0</v>
      </c>
      <c r="R94" s="49">
        <f t="shared" si="106"/>
        <v>0</v>
      </c>
      <c r="S94" s="49">
        <f t="shared" si="84"/>
        <v>0</v>
      </c>
      <c r="T94" s="49">
        <f t="shared" si="85"/>
        <v>0</v>
      </c>
    </row>
    <row r="95" spans="1:20" s="26" customFormat="1" ht="8.1" customHeight="1">
      <c r="A95" s="102" t="s">
        <v>121</v>
      </c>
      <c r="B95" s="103"/>
      <c r="C95" s="110" t="s">
        <v>35</v>
      </c>
      <c r="D95" s="111"/>
      <c r="E95" s="111"/>
      <c r="F95" s="111"/>
      <c r="G95" s="112"/>
      <c r="H95" s="27" t="s">
        <v>11</v>
      </c>
      <c r="I95" s="70">
        <f t="shared" ref="I95:I96" si="107">I32-I47</f>
        <v>0</v>
      </c>
      <c r="J95" s="70">
        <f t="shared" ref="J95:P96" si="108">J32-J47</f>
        <v>0</v>
      </c>
      <c r="K95" s="49">
        <f t="shared" ref="K95:N95" si="109">K32-K47</f>
        <v>0</v>
      </c>
      <c r="L95" s="49">
        <f t="shared" si="109"/>
        <v>0</v>
      </c>
      <c r="M95" s="49">
        <f t="shared" si="109"/>
        <v>0</v>
      </c>
      <c r="N95" s="49">
        <f t="shared" si="109"/>
        <v>0</v>
      </c>
      <c r="O95" s="49">
        <f t="shared" si="108"/>
        <v>0</v>
      </c>
      <c r="P95" s="49">
        <f t="shared" si="108"/>
        <v>0</v>
      </c>
      <c r="Q95" s="49">
        <f t="shared" ref="Q95:R95" si="110">Q32-Q47</f>
        <v>0</v>
      </c>
      <c r="R95" s="49">
        <f t="shared" si="110"/>
        <v>0</v>
      </c>
      <c r="S95" s="49">
        <f t="shared" si="84"/>
        <v>0</v>
      </c>
      <c r="T95" s="49">
        <f t="shared" si="85"/>
        <v>0</v>
      </c>
    </row>
    <row r="96" spans="1:20" s="26" customFormat="1" ht="8.1" customHeight="1">
      <c r="A96" s="102" t="s">
        <v>122</v>
      </c>
      <c r="B96" s="103"/>
      <c r="C96" s="110" t="s">
        <v>37</v>
      </c>
      <c r="D96" s="111"/>
      <c r="E96" s="111"/>
      <c r="F96" s="111"/>
      <c r="G96" s="112"/>
      <c r="H96" s="27" t="s">
        <v>11</v>
      </c>
      <c r="I96" s="70">
        <f t="shared" si="107"/>
        <v>0</v>
      </c>
      <c r="J96" s="70">
        <f t="shared" si="108"/>
        <v>0</v>
      </c>
      <c r="K96" s="49">
        <f t="shared" ref="K96:N96" si="111">K33-K48</f>
        <v>0</v>
      </c>
      <c r="L96" s="49">
        <f t="shared" si="111"/>
        <v>0</v>
      </c>
      <c r="M96" s="49">
        <f t="shared" si="111"/>
        <v>0</v>
      </c>
      <c r="N96" s="49">
        <f t="shared" si="111"/>
        <v>0</v>
      </c>
      <c r="O96" s="49">
        <f t="shared" si="108"/>
        <v>0</v>
      </c>
      <c r="P96" s="49">
        <f t="shared" si="108"/>
        <v>0</v>
      </c>
      <c r="Q96" s="49">
        <f t="shared" ref="Q96:R96" si="112">Q33-Q48</f>
        <v>0</v>
      </c>
      <c r="R96" s="49">
        <f t="shared" si="112"/>
        <v>0</v>
      </c>
      <c r="S96" s="49">
        <f t="shared" si="84"/>
        <v>0</v>
      </c>
      <c r="T96" s="49">
        <f t="shared" si="85"/>
        <v>0</v>
      </c>
    </row>
    <row r="97" spans="1:20" s="26" customFormat="1" ht="8.1" customHeight="1">
      <c r="A97" s="102" t="s">
        <v>123</v>
      </c>
      <c r="B97" s="103"/>
      <c r="C97" s="115" t="s">
        <v>39</v>
      </c>
      <c r="D97" s="116"/>
      <c r="E97" s="116"/>
      <c r="F97" s="116"/>
      <c r="G97" s="117"/>
      <c r="H97" s="27" t="s">
        <v>11</v>
      </c>
      <c r="I97" s="70">
        <f>I34-I49</f>
        <v>6.02</v>
      </c>
      <c r="J97" s="70">
        <f>J34-J49</f>
        <v>5.2880000000000003</v>
      </c>
      <c r="K97" s="49">
        <f t="shared" ref="K97:L97" si="113">K34-K49</f>
        <v>-43.36</v>
      </c>
      <c r="L97" s="49">
        <f t="shared" si="113"/>
        <v>0</v>
      </c>
      <c r="M97" s="49">
        <f t="shared" ref="M97:R97" si="114">M34-M49</f>
        <v>-43.539999999999992</v>
      </c>
      <c r="N97" s="49">
        <f t="shared" si="114"/>
        <v>0</v>
      </c>
      <c r="O97" s="49">
        <f t="shared" si="114"/>
        <v>-45.160114895359996</v>
      </c>
      <c r="P97" s="49">
        <f t="shared" si="114"/>
        <v>0</v>
      </c>
      <c r="Q97" s="49">
        <f t="shared" si="114"/>
        <v>-47.0865194911744</v>
      </c>
      <c r="R97" s="49">
        <f t="shared" si="114"/>
        <v>0</v>
      </c>
      <c r="S97" s="49">
        <f t="shared" si="84"/>
        <v>-179.1466343865344</v>
      </c>
      <c r="T97" s="49">
        <f t="shared" si="85"/>
        <v>0</v>
      </c>
    </row>
    <row r="98" spans="1:20" s="26" customFormat="1">
      <c r="A98" s="128" t="s">
        <v>124</v>
      </c>
      <c r="B98" s="129"/>
      <c r="C98" s="130" t="s">
        <v>125</v>
      </c>
      <c r="D98" s="131"/>
      <c r="E98" s="131"/>
      <c r="F98" s="131"/>
      <c r="G98" s="132"/>
      <c r="H98" s="78" t="s">
        <v>11</v>
      </c>
      <c r="I98" s="79">
        <f>I99-I107</f>
        <v>-4.4380000000000166</v>
      </c>
      <c r="J98" s="79">
        <f>J99-J107</f>
        <v>-22.809000000000012</v>
      </c>
      <c r="K98" s="80">
        <f t="shared" ref="K98" si="115">K99-K107</f>
        <v>-46.81985600000003</v>
      </c>
      <c r="L98" s="80">
        <f t="shared" ref="L98:M98" si="116">L99-L107</f>
        <v>0</v>
      </c>
      <c r="M98" s="80">
        <f t="shared" si="116"/>
        <v>-69.809609952000017</v>
      </c>
      <c r="N98" s="80">
        <f t="shared" ref="N98:R98" si="117">N99-N107</f>
        <v>0</v>
      </c>
      <c r="O98" s="80">
        <f t="shared" si="117"/>
        <v>-72.543194350080043</v>
      </c>
      <c r="P98" s="80">
        <f t="shared" si="117"/>
        <v>0</v>
      </c>
      <c r="Q98" s="80">
        <f>Q99-Q107</f>
        <v>-75.366122124083233</v>
      </c>
      <c r="R98" s="80">
        <f t="shared" si="117"/>
        <v>0</v>
      </c>
      <c r="S98" s="80">
        <f t="shared" si="84"/>
        <v>-264.53878242616332</v>
      </c>
      <c r="T98" s="80">
        <f t="shared" si="85"/>
        <v>0</v>
      </c>
    </row>
    <row r="99" spans="1:20" s="26" customFormat="1" ht="8.1" customHeight="1">
      <c r="A99" s="102" t="s">
        <v>126</v>
      </c>
      <c r="B99" s="103"/>
      <c r="C99" s="115" t="s">
        <v>127</v>
      </c>
      <c r="D99" s="116"/>
      <c r="E99" s="116"/>
      <c r="F99" s="116"/>
      <c r="G99" s="117"/>
      <c r="H99" s="41" t="s">
        <v>11</v>
      </c>
      <c r="I99" s="70">
        <f>I100+I101+I102+I104+I105+I106</f>
        <v>128.16499999999999</v>
      </c>
      <c r="J99" s="70">
        <f t="shared" ref="J99:L99" si="118">J100+J101+J102+J104+J105+J106</f>
        <v>91.180999999999997</v>
      </c>
      <c r="K99" s="49">
        <f t="shared" si="118"/>
        <v>90.720143999999991</v>
      </c>
      <c r="L99" s="49">
        <f t="shared" si="118"/>
        <v>0</v>
      </c>
      <c r="M99" s="49">
        <f t="shared" ref="M99:R99" si="119">M100+M101+M102+M104+M105+M106</f>
        <v>94.530390047999987</v>
      </c>
      <c r="N99" s="49">
        <f t="shared" si="119"/>
        <v>0</v>
      </c>
      <c r="O99" s="49">
        <f t="shared" si="119"/>
        <v>98.311605649919997</v>
      </c>
      <c r="P99" s="49">
        <f t="shared" si="119"/>
        <v>0</v>
      </c>
      <c r="Q99" s="49">
        <f t="shared" si="119"/>
        <v>102.24406987591681</v>
      </c>
      <c r="R99" s="49">
        <f t="shared" si="119"/>
        <v>0</v>
      </c>
      <c r="S99" s="49">
        <f t="shared" si="84"/>
        <v>385.80620957383678</v>
      </c>
      <c r="T99" s="49">
        <f t="shared" si="85"/>
        <v>0</v>
      </c>
    </row>
    <row r="100" spans="1:20" s="26" customFormat="1" ht="8.1" customHeight="1">
      <c r="A100" s="102" t="s">
        <v>128</v>
      </c>
      <c r="B100" s="103"/>
      <c r="C100" s="110" t="s">
        <v>129</v>
      </c>
      <c r="D100" s="111"/>
      <c r="E100" s="111"/>
      <c r="F100" s="111"/>
      <c r="G100" s="112"/>
      <c r="H100" s="27" t="s">
        <v>11</v>
      </c>
      <c r="I100" s="70">
        <v>0</v>
      </c>
      <c r="J100" s="70">
        <v>0</v>
      </c>
      <c r="K100" s="49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49">
        <f t="shared" si="84"/>
        <v>0</v>
      </c>
      <c r="T100" s="49">
        <f t="shared" si="85"/>
        <v>0</v>
      </c>
    </row>
    <row r="101" spans="1:20" s="26" customFormat="1" ht="8.1" customHeight="1">
      <c r="A101" s="102" t="s">
        <v>130</v>
      </c>
      <c r="B101" s="103"/>
      <c r="C101" s="110" t="s">
        <v>131</v>
      </c>
      <c r="D101" s="111"/>
      <c r="E101" s="111"/>
      <c r="F101" s="111"/>
      <c r="G101" s="112"/>
      <c r="H101" s="27" t="s">
        <v>11</v>
      </c>
      <c r="I101" s="70">
        <v>2.9</v>
      </c>
      <c r="J101" s="70">
        <v>6.5540000000000003</v>
      </c>
      <c r="K101" s="49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f t="shared" si="84"/>
        <v>0</v>
      </c>
      <c r="T101" s="49">
        <f t="shared" si="85"/>
        <v>0</v>
      </c>
    </row>
    <row r="102" spans="1:20" s="26" customFormat="1" ht="8.1" customHeight="1">
      <c r="A102" s="102" t="s">
        <v>132</v>
      </c>
      <c r="B102" s="103"/>
      <c r="C102" s="110" t="s">
        <v>133</v>
      </c>
      <c r="D102" s="111"/>
      <c r="E102" s="111"/>
      <c r="F102" s="111"/>
      <c r="G102" s="112"/>
      <c r="H102" s="27" t="s">
        <v>11</v>
      </c>
      <c r="I102" s="70">
        <f>I103</f>
        <v>115.782</v>
      </c>
      <c r="J102" s="70">
        <f>J103</f>
        <v>78.061999999999998</v>
      </c>
      <c r="K102" s="49">
        <v>83.682463999999996</v>
      </c>
      <c r="L102" s="49">
        <f t="shared" ref="L102:R102" si="120">L103</f>
        <v>0</v>
      </c>
      <c r="M102" s="49">
        <f t="shared" si="120"/>
        <v>87.197127487999992</v>
      </c>
      <c r="N102" s="49">
        <f t="shared" si="120"/>
        <v>0</v>
      </c>
      <c r="O102" s="49">
        <f t="shared" si="120"/>
        <v>90.685012587519992</v>
      </c>
      <c r="P102" s="49">
        <f t="shared" si="120"/>
        <v>0</v>
      </c>
      <c r="Q102" s="49">
        <f t="shared" si="120"/>
        <v>94.312413091020801</v>
      </c>
      <c r="R102" s="49">
        <f t="shared" si="120"/>
        <v>0</v>
      </c>
      <c r="S102" s="49">
        <f t="shared" si="84"/>
        <v>355.87701716654078</v>
      </c>
      <c r="T102" s="49">
        <f t="shared" si="85"/>
        <v>0</v>
      </c>
    </row>
    <row r="103" spans="1:20" s="26" customFormat="1" ht="8.1" customHeight="1">
      <c r="A103" s="102" t="s">
        <v>134</v>
      </c>
      <c r="B103" s="103"/>
      <c r="C103" s="107" t="s">
        <v>135</v>
      </c>
      <c r="D103" s="108"/>
      <c r="E103" s="108"/>
      <c r="F103" s="108"/>
      <c r="G103" s="109"/>
      <c r="H103" s="27" t="s">
        <v>11</v>
      </c>
      <c r="I103" s="70">
        <f>115782/1000</f>
        <v>115.782</v>
      </c>
      <c r="J103" s="70">
        <v>78.061999999999998</v>
      </c>
      <c r="K103" s="49">
        <v>83.682463999999996</v>
      </c>
      <c r="L103" s="49">
        <v>0</v>
      </c>
      <c r="M103" s="49">
        <v>87.197127487999992</v>
      </c>
      <c r="N103" s="49">
        <v>0</v>
      </c>
      <c r="O103" s="49">
        <f>M103*1.04</f>
        <v>90.685012587519992</v>
      </c>
      <c r="P103" s="49">
        <v>0</v>
      </c>
      <c r="Q103" s="49">
        <f>O103*1.04</f>
        <v>94.312413091020801</v>
      </c>
      <c r="R103" s="49">
        <v>0</v>
      </c>
      <c r="S103" s="49">
        <f>K103+M103+O103+Q103</f>
        <v>355.87701716654078</v>
      </c>
      <c r="T103" s="49">
        <f t="shared" si="85"/>
        <v>0</v>
      </c>
    </row>
    <row r="104" spans="1:20" s="26" customFormat="1" ht="8.1" customHeight="1">
      <c r="A104" s="102" t="s">
        <v>136</v>
      </c>
      <c r="B104" s="103"/>
      <c r="C104" s="110" t="s">
        <v>137</v>
      </c>
      <c r="D104" s="111"/>
      <c r="E104" s="111"/>
      <c r="F104" s="111"/>
      <c r="G104" s="112"/>
      <c r="H104" s="27" t="s">
        <v>11</v>
      </c>
      <c r="I104" s="70">
        <f>8.08+1.403</f>
        <v>9.4830000000000005</v>
      </c>
      <c r="J104" s="70">
        <f>5.79+0.775</f>
        <v>6.5650000000000004</v>
      </c>
      <c r="K104" s="49">
        <v>7.0376800000000008</v>
      </c>
      <c r="L104" s="49">
        <v>0</v>
      </c>
      <c r="M104" s="49">
        <v>7.3332625600000014</v>
      </c>
      <c r="N104" s="49">
        <v>0</v>
      </c>
      <c r="O104" s="49">
        <f>M104*1.04</f>
        <v>7.6265930624000013</v>
      </c>
      <c r="P104" s="49">
        <v>0</v>
      </c>
      <c r="Q104" s="49">
        <f>O104*1.04</f>
        <v>7.9316567848960018</v>
      </c>
      <c r="R104" s="49">
        <v>0</v>
      </c>
      <c r="S104" s="49">
        <f>K104+M104+O104+Q104</f>
        <v>29.929192407296007</v>
      </c>
      <c r="T104" s="49">
        <f t="shared" si="85"/>
        <v>0</v>
      </c>
    </row>
    <row r="105" spans="1:20" s="26" customFormat="1" ht="8.1" customHeight="1">
      <c r="A105" s="102" t="s">
        <v>679</v>
      </c>
      <c r="B105" s="103"/>
      <c r="C105" s="104" t="s">
        <v>681</v>
      </c>
      <c r="D105" s="105"/>
      <c r="E105" s="105"/>
      <c r="F105" s="105"/>
      <c r="G105" s="106"/>
      <c r="H105" s="27" t="s">
        <v>11</v>
      </c>
      <c r="I105" s="70">
        <v>0</v>
      </c>
      <c r="J105" s="70">
        <v>0</v>
      </c>
      <c r="K105" s="49">
        <v>0</v>
      </c>
      <c r="L105" s="49">
        <f t="shared" ref="L105:L106" si="121">J105*104%</f>
        <v>0</v>
      </c>
      <c r="M105" s="49">
        <v>0</v>
      </c>
      <c r="N105" s="49">
        <f t="shared" ref="N105:N106" si="122">L105*104%</f>
        <v>0</v>
      </c>
      <c r="O105" s="49">
        <v>0</v>
      </c>
      <c r="P105" s="49">
        <f t="shared" ref="P105:P106" si="123">N105*104%</f>
        <v>0</v>
      </c>
      <c r="Q105" s="49">
        <v>0</v>
      </c>
      <c r="R105" s="49">
        <f t="shared" ref="R105:R106" si="124">P105*104%</f>
        <v>0</v>
      </c>
      <c r="S105" s="49">
        <f t="shared" si="84"/>
        <v>0</v>
      </c>
      <c r="T105" s="49">
        <f t="shared" si="85"/>
        <v>0</v>
      </c>
    </row>
    <row r="106" spans="1:20" s="26" customFormat="1" ht="8.1" customHeight="1">
      <c r="A106" s="102" t="s">
        <v>680</v>
      </c>
      <c r="B106" s="103"/>
      <c r="C106" s="104" t="s">
        <v>682</v>
      </c>
      <c r="D106" s="105"/>
      <c r="E106" s="105"/>
      <c r="F106" s="105"/>
      <c r="G106" s="106"/>
      <c r="H106" s="27" t="s">
        <v>11</v>
      </c>
      <c r="I106" s="70">
        <v>0</v>
      </c>
      <c r="J106" s="70">
        <v>0</v>
      </c>
      <c r="K106" s="49">
        <v>0</v>
      </c>
      <c r="L106" s="49">
        <f t="shared" si="121"/>
        <v>0</v>
      </c>
      <c r="M106" s="49">
        <v>0</v>
      </c>
      <c r="N106" s="49">
        <f t="shared" si="122"/>
        <v>0</v>
      </c>
      <c r="O106" s="49">
        <v>0</v>
      </c>
      <c r="P106" s="49">
        <f t="shared" si="123"/>
        <v>0</v>
      </c>
      <c r="Q106" s="49">
        <v>0</v>
      </c>
      <c r="R106" s="49">
        <f t="shared" si="124"/>
        <v>0</v>
      </c>
      <c r="S106" s="49">
        <f t="shared" si="84"/>
        <v>0</v>
      </c>
      <c r="T106" s="49">
        <f t="shared" si="85"/>
        <v>0</v>
      </c>
    </row>
    <row r="107" spans="1:20" s="26" customFormat="1" ht="8.1" customHeight="1">
      <c r="A107" s="102" t="s">
        <v>138</v>
      </c>
      <c r="B107" s="103"/>
      <c r="C107" s="115" t="s">
        <v>93</v>
      </c>
      <c r="D107" s="116"/>
      <c r="E107" s="116"/>
      <c r="F107" s="116"/>
      <c r="G107" s="117"/>
      <c r="H107" s="27" t="s">
        <v>11</v>
      </c>
      <c r="I107" s="70">
        <f t="shared" ref="I107" si="125">I108+I109+I111+I114+I115+I116</f>
        <v>132.60300000000001</v>
      </c>
      <c r="J107" s="70">
        <f t="shared" ref="J107:L107" si="126">J108+J109+J111+J114+J115+J116</f>
        <v>113.99000000000001</v>
      </c>
      <c r="K107" s="49">
        <f t="shared" si="126"/>
        <v>137.54000000000002</v>
      </c>
      <c r="L107" s="49">
        <f t="shared" si="126"/>
        <v>0</v>
      </c>
      <c r="M107" s="49">
        <f t="shared" ref="M107:R107" si="127">M108+M109+M111+M114+M115+M116</f>
        <v>164.34</v>
      </c>
      <c r="N107" s="49">
        <f t="shared" si="127"/>
        <v>0</v>
      </c>
      <c r="O107" s="49">
        <f t="shared" si="127"/>
        <v>170.85480000000004</v>
      </c>
      <c r="P107" s="49">
        <f t="shared" si="127"/>
        <v>0</v>
      </c>
      <c r="Q107" s="49">
        <f t="shared" si="127"/>
        <v>177.61019200000004</v>
      </c>
      <c r="R107" s="49">
        <f t="shared" si="127"/>
        <v>0</v>
      </c>
      <c r="S107" s="49">
        <f t="shared" si="84"/>
        <v>650.34499200000005</v>
      </c>
      <c r="T107" s="49">
        <f t="shared" si="85"/>
        <v>0</v>
      </c>
    </row>
    <row r="108" spans="1:20" s="26" customFormat="1" ht="8.1" customHeight="1">
      <c r="A108" s="102" t="s">
        <v>139</v>
      </c>
      <c r="B108" s="103"/>
      <c r="C108" s="110" t="s">
        <v>140</v>
      </c>
      <c r="D108" s="111"/>
      <c r="E108" s="111"/>
      <c r="F108" s="111"/>
      <c r="G108" s="112"/>
      <c r="H108" s="27" t="s">
        <v>11</v>
      </c>
      <c r="I108" s="70">
        <v>1.579</v>
      </c>
      <c r="J108" s="70">
        <v>1.857</v>
      </c>
      <c r="K108" s="49">
        <v>1.99</v>
      </c>
      <c r="L108" s="49">
        <v>0</v>
      </c>
      <c r="M108" s="49">
        <v>2.0699999999999998</v>
      </c>
      <c r="N108" s="49">
        <v>0</v>
      </c>
      <c r="O108" s="49">
        <f>M108*1.04</f>
        <v>2.1528</v>
      </c>
      <c r="P108" s="49">
        <v>0</v>
      </c>
      <c r="Q108" s="49">
        <f>O108*1.04</f>
        <v>2.238912</v>
      </c>
      <c r="R108" s="49">
        <v>0</v>
      </c>
      <c r="S108" s="49">
        <f>K108+M108+O108+Q108</f>
        <v>8.4517120000000006</v>
      </c>
      <c r="T108" s="49">
        <f t="shared" si="85"/>
        <v>0</v>
      </c>
    </row>
    <row r="109" spans="1:20" s="26" customFormat="1" ht="8.1" customHeight="1">
      <c r="A109" s="102" t="s">
        <v>141</v>
      </c>
      <c r="B109" s="103"/>
      <c r="C109" s="110" t="s">
        <v>142</v>
      </c>
      <c r="D109" s="111"/>
      <c r="E109" s="111"/>
      <c r="F109" s="111"/>
      <c r="G109" s="112"/>
      <c r="H109" s="27" t="s">
        <v>11</v>
      </c>
      <c r="I109" s="70">
        <v>0</v>
      </c>
      <c r="J109" s="70">
        <v>0</v>
      </c>
      <c r="K109" s="49">
        <v>12.12</v>
      </c>
      <c r="L109" s="49">
        <v>0</v>
      </c>
      <c r="M109" s="49">
        <f>1.37+12.6</f>
        <v>13.969999999999999</v>
      </c>
      <c r="N109" s="49">
        <v>0</v>
      </c>
      <c r="O109" s="49">
        <f>1.37+13.1</f>
        <v>14.469999999999999</v>
      </c>
      <c r="P109" s="49">
        <v>0</v>
      </c>
      <c r="Q109" s="49">
        <f>1.37+13.6</f>
        <v>14.969999999999999</v>
      </c>
      <c r="R109" s="49">
        <v>0</v>
      </c>
      <c r="S109" s="49">
        <f>K109+M109+O109+Q109</f>
        <v>55.529999999999994</v>
      </c>
      <c r="T109" s="49">
        <f t="shared" si="85"/>
        <v>0</v>
      </c>
    </row>
    <row r="110" spans="1:20" s="26" customFormat="1" ht="8.1" customHeight="1">
      <c r="A110" s="102" t="s">
        <v>683</v>
      </c>
      <c r="B110" s="103"/>
      <c r="C110" s="104" t="s">
        <v>684</v>
      </c>
      <c r="D110" s="105"/>
      <c r="E110" s="105"/>
      <c r="F110" s="105"/>
      <c r="G110" s="106"/>
      <c r="H110" s="27" t="s">
        <v>11</v>
      </c>
      <c r="I110" s="70">
        <v>0</v>
      </c>
      <c r="J110" s="70">
        <v>0</v>
      </c>
      <c r="K110" s="49">
        <v>0</v>
      </c>
      <c r="L110" s="49">
        <v>0</v>
      </c>
      <c r="M110" s="49">
        <v>0</v>
      </c>
      <c r="N110" s="49">
        <v>0</v>
      </c>
      <c r="O110" s="49">
        <v>0</v>
      </c>
      <c r="P110" s="49">
        <v>0</v>
      </c>
      <c r="Q110" s="49">
        <v>0</v>
      </c>
      <c r="R110" s="49">
        <v>0</v>
      </c>
      <c r="S110" s="49">
        <f t="shared" si="84"/>
        <v>0</v>
      </c>
      <c r="T110" s="49">
        <f t="shared" si="85"/>
        <v>0</v>
      </c>
    </row>
    <row r="111" spans="1:20" s="26" customFormat="1" ht="8.1" customHeight="1">
      <c r="A111" s="102" t="s">
        <v>143</v>
      </c>
      <c r="B111" s="103"/>
      <c r="C111" s="110" t="s">
        <v>144</v>
      </c>
      <c r="D111" s="111"/>
      <c r="E111" s="111"/>
      <c r="F111" s="111"/>
      <c r="G111" s="112"/>
      <c r="H111" s="27" t="s">
        <v>11</v>
      </c>
      <c r="I111" s="70">
        <f t="shared" ref="I111" si="128">I112+I113</f>
        <v>124.816</v>
      </c>
      <c r="J111" s="70">
        <f>J112+J113</f>
        <v>109.04</v>
      </c>
      <c r="K111" s="49">
        <f t="shared" ref="K111:L111" si="129">K112+K113</f>
        <v>103.9</v>
      </c>
      <c r="L111" s="49">
        <f t="shared" si="129"/>
        <v>0</v>
      </c>
      <c r="M111" s="49">
        <f t="shared" ref="M111:R111" si="130">M112+M113</f>
        <v>118.18</v>
      </c>
      <c r="N111" s="49">
        <f t="shared" si="130"/>
        <v>0</v>
      </c>
      <c r="O111" s="49">
        <f t="shared" si="130"/>
        <v>122.90720000000002</v>
      </c>
      <c r="P111" s="49">
        <f t="shared" si="130"/>
        <v>0</v>
      </c>
      <c r="Q111" s="49">
        <f t="shared" si="130"/>
        <v>127.82348800000003</v>
      </c>
      <c r="R111" s="49">
        <f t="shared" si="130"/>
        <v>0</v>
      </c>
      <c r="S111" s="49">
        <f t="shared" si="84"/>
        <v>472.81068800000003</v>
      </c>
      <c r="T111" s="49">
        <f t="shared" si="85"/>
        <v>0</v>
      </c>
    </row>
    <row r="112" spans="1:20" s="26" customFormat="1" ht="8.1" customHeight="1">
      <c r="A112" s="102" t="s">
        <v>145</v>
      </c>
      <c r="B112" s="103"/>
      <c r="C112" s="107" t="s">
        <v>135</v>
      </c>
      <c r="D112" s="108"/>
      <c r="E112" s="108"/>
      <c r="F112" s="108"/>
      <c r="G112" s="109"/>
      <c r="H112" s="27" t="s">
        <v>11</v>
      </c>
      <c r="I112" s="70">
        <v>124.816</v>
      </c>
      <c r="J112" s="70">
        <v>109.04</v>
      </c>
      <c r="K112" s="49">
        <v>103.9</v>
      </c>
      <c r="L112" s="49">
        <v>0</v>
      </c>
      <c r="M112" s="49">
        <v>118.18</v>
      </c>
      <c r="N112" s="49">
        <v>0</v>
      </c>
      <c r="O112" s="49">
        <f>M112*1.04</f>
        <v>122.90720000000002</v>
      </c>
      <c r="P112" s="49">
        <v>0</v>
      </c>
      <c r="Q112" s="49">
        <f>O112*1.04</f>
        <v>127.82348800000003</v>
      </c>
      <c r="R112" s="49">
        <v>0</v>
      </c>
      <c r="S112" s="49">
        <f>K112+M112+O112+Q112</f>
        <v>472.81068800000003</v>
      </c>
      <c r="T112" s="49">
        <f t="shared" si="85"/>
        <v>0</v>
      </c>
    </row>
    <row r="113" spans="1:20" s="26" customFormat="1" ht="8.1" customHeight="1">
      <c r="A113" s="102" t="s">
        <v>685</v>
      </c>
      <c r="B113" s="103"/>
      <c r="C113" s="107" t="s">
        <v>686</v>
      </c>
      <c r="D113" s="108"/>
      <c r="E113" s="108"/>
      <c r="F113" s="108"/>
      <c r="G113" s="109"/>
      <c r="H113" s="27" t="s">
        <v>11</v>
      </c>
      <c r="I113" s="70">
        <v>0</v>
      </c>
      <c r="J113" s="70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49">
        <v>0</v>
      </c>
      <c r="R113" s="49">
        <v>0</v>
      </c>
      <c r="S113" s="49">
        <f t="shared" si="84"/>
        <v>0</v>
      </c>
      <c r="T113" s="49">
        <f t="shared" si="85"/>
        <v>0</v>
      </c>
    </row>
    <row r="114" spans="1:20" s="26" customFormat="1" ht="8.1" customHeight="1">
      <c r="A114" s="102" t="s">
        <v>146</v>
      </c>
      <c r="B114" s="103"/>
      <c r="C114" s="110" t="s">
        <v>147</v>
      </c>
      <c r="D114" s="111"/>
      <c r="E114" s="111"/>
      <c r="F114" s="111"/>
      <c r="G114" s="112"/>
      <c r="H114" s="27" t="s">
        <v>11</v>
      </c>
      <c r="I114" s="70">
        <v>6.2080000000000002</v>
      </c>
      <c r="J114" s="70">
        <v>3.093</v>
      </c>
      <c r="K114" s="49">
        <v>19.53</v>
      </c>
      <c r="L114" s="49">
        <v>0</v>
      </c>
      <c r="M114" s="49">
        <v>30.12</v>
      </c>
      <c r="N114" s="49">
        <v>0</v>
      </c>
      <c r="O114" s="49">
        <f>M114*1.04</f>
        <v>31.324800000000003</v>
      </c>
      <c r="P114" s="49">
        <v>0</v>
      </c>
      <c r="Q114" s="49">
        <f>O114*1.04</f>
        <v>32.577792000000002</v>
      </c>
      <c r="R114" s="49">
        <v>0</v>
      </c>
      <c r="S114" s="49">
        <f>K114+M114+O114+Q114</f>
        <v>113.55259200000002</v>
      </c>
      <c r="T114" s="49">
        <f t="shared" si="85"/>
        <v>0</v>
      </c>
    </row>
    <row r="115" spans="1:20" s="26" customFormat="1" ht="8.1" customHeight="1">
      <c r="A115" s="102" t="s">
        <v>687</v>
      </c>
      <c r="B115" s="103" t="s">
        <v>687</v>
      </c>
      <c r="C115" s="110" t="s">
        <v>689</v>
      </c>
      <c r="D115" s="111" t="s">
        <v>689</v>
      </c>
      <c r="E115" s="111" t="s">
        <v>689</v>
      </c>
      <c r="F115" s="111" t="s">
        <v>689</v>
      </c>
      <c r="G115" s="112" t="s">
        <v>689</v>
      </c>
      <c r="H115" s="27" t="s">
        <v>11</v>
      </c>
      <c r="I115" s="70">
        <v>0</v>
      </c>
      <c r="J115" s="70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f t="shared" si="84"/>
        <v>0</v>
      </c>
      <c r="T115" s="49">
        <f t="shared" si="85"/>
        <v>0</v>
      </c>
    </row>
    <row r="116" spans="1:20" s="26" customFormat="1" ht="8.1" customHeight="1">
      <c r="A116" s="102" t="s">
        <v>688</v>
      </c>
      <c r="B116" s="103" t="s">
        <v>688</v>
      </c>
      <c r="C116" s="110" t="s">
        <v>690</v>
      </c>
      <c r="D116" s="111" t="s">
        <v>690</v>
      </c>
      <c r="E116" s="111" t="s">
        <v>690</v>
      </c>
      <c r="F116" s="111" t="s">
        <v>690</v>
      </c>
      <c r="G116" s="112" t="s">
        <v>690</v>
      </c>
      <c r="H116" s="27" t="s">
        <v>11</v>
      </c>
      <c r="I116" s="70">
        <v>0</v>
      </c>
      <c r="J116" s="70">
        <v>0</v>
      </c>
      <c r="K116" s="49">
        <v>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49">
        <v>0</v>
      </c>
      <c r="R116" s="49">
        <v>0</v>
      </c>
      <c r="S116" s="49">
        <f t="shared" si="84"/>
        <v>0</v>
      </c>
      <c r="T116" s="49">
        <f t="shared" si="85"/>
        <v>0</v>
      </c>
    </row>
    <row r="117" spans="1:20" s="26" customFormat="1" ht="15" customHeight="1">
      <c r="A117" s="128" t="s">
        <v>148</v>
      </c>
      <c r="B117" s="129"/>
      <c r="C117" s="130" t="s">
        <v>149</v>
      </c>
      <c r="D117" s="131"/>
      <c r="E117" s="131"/>
      <c r="F117" s="131"/>
      <c r="G117" s="132"/>
      <c r="H117" s="78" t="s">
        <v>11</v>
      </c>
      <c r="I117" s="79">
        <f t="shared" ref="I117:J117" si="131">I83+I98</f>
        <v>102.94199999999987</v>
      </c>
      <c r="J117" s="79">
        <f t="shared" si="131"/>
        <v>135.98999999999995</v>
      </c>
      <c r="K117" s="80">
        <f>K83+K98</f>
        <v>49.730144000000379</v>
      </c>
      <c r="L117" s="80">
        <f>L83+L98</f>
        <v>0</v>
      </c>
      <c r="M117" s="80">
        <f t="shared" ref="M117:R117" si="132">M83+M98</f>
        <v>78.154590047999875</v>
      </c>
      <c r="N117" s="80">
        <f t="shared" si="132"/>
        <v>0</v>
      </c>
      <c r="O117" s="80">
        <f t="shared" si="132"/>
        <v>83.435890754559992</v>
      </c>
      <c r="P117" s="80">
        <f t="shared" si="132"/>
        <v>0</v>
      </c>
      <c r="Q117" s="80">
        <f>Q83+Q98</f>
        <v>83.207326384743226</v>
      </c>
      <c r="R117" s="80">
        <f t="shared" si="132"/>
        <v>0</v>
      </c>
      <c r="S117" s="80">
        <f t="shared" si="84"/>
        <v>294.52795118730347</v>
      </c>
      <c r="T117" s="80">
        <f t="shared" si="85"/>
        <v>0</v>
      </c>
    </row>
    <row r="118" spans="1:20" s="26" customFormat="1" ht="16.5" customHeight="1">
      <c r="A118" s="102" t="s">
        <v>150</v>
      </c>
      <c r="B118" s="103"/>
      <c r="C118" s="115" t="s">
        <v>151</v>
      </c>
      <c r="D118" s="116"/>
      <c r="E118" s="116"/>
      <c r="F118" s="116"/>
      <c r="G118" s="117"/>
      <c r="H118" s="27" t="s">
        <v>11</v>
      </c>
      <c r="I118" s="70">
        <v>0</v>
      </c>
      <c r="J118" s="70">
        <v>0</v>
      </c>
      <c r="K118" s="49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49">
        <v>0</v>
      </c>
      <c r="R118" s="49">
        <v>0</v>
      </c>
      <c r="S118" s="49">
        <f t="shared" si="84"/>
        <v>0</v>
      </c>
      <c r="T118" s="49">
        <f t="shared" si="85"/>
        <v>0</v>
      </c>
    </row>
    <row r="119" spans="1:20" s="26" customFormat="1" ht="16.5" customHeight="1">
      <c r="A119" s="102" t="s">
        <v>152</v>
      </c>
      <c r="B119" s="103"/>
      <c r="C119" s="110" t="s">
        <v>15</v>
      </c>
      <c r="D119" s="111"/>
      <c r="E119" s="111"/>
      <c r="F119" s="111"/>
      <c r="G119" s="112"/>
      <c r="H119" s="27" t="s">
        <v>11</v>
      </c>
      <c r="I119" s="70">
        <v>0</v>
      </c>
      <c r="J119" s="70">
        <v>0</v>
      </c>
      <c r="K119" s="49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49">
        <v>0</v>
      </c>
      <c r="R119" s="49">
        <v>0</v>
      </c>
      <c r="S119" s="49">
        <f t="shared" si="84"/>
        <v>0</v>
      </c>
      <c r="T119" s="49">
        <f t="shared" si="85"/>
        <v>0</v>
      </c>
    </row>
    <row r="120" spans="1:20" s="26" customFormat="1" ht="16.5" customHeight="1">
      <c r="A120" s="102" t="s">
        <v>153</v>
      </c>
      <c r="B120" s="103"/>
      <c r="C120" s="110" t="s">
        <v>17</v>
      </c>
      <c r="D120" s="111"/>
      <c r="E120" s="111"/>
      <c r="F120" s="111"/>
      <c r="G120" s="112"/>
      <c r="H120" s="27" t="s">
        <v>11</v>
      </c>
      <c r="I120" s="70">
        <v>0</v>
      </c>
      <c r="J120" s="70">
        <v>0</v>
      </c>
      <c r="K120" s="49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49">
        <v>0</v>
      </c>
      <c r="R120" s="49">
        <v>0</v>
      </c>
      <c r="S120" s="49">
        <f t="shared" si="84"/>
        <v>0</v>
      </c>
      <c r="T120" s="49">
        <f t="shared" si="85"/>
        <v>0</v>
      </c>
    </row>
    <row r="121" spans="1:20" s="26" customFormat="1" ht="16.5" customHeight="1">
      <c r="A121" s="102" t="s">
        <v>154</v>
      </c>
      <c r="B121" s="103"/>
      <c r="C121" s="110" t="s">
        <v>19</v>
      </c>
      <c r="D121" s="111"/>
      <c r="E121" s="111"/>
      <c r="F121" s="111"/>
      <c r="G121" s="112"/>
      <c r="H121" s="27" t="s">
        <v>11</v>
      </c>
      <c r="I121" s="70">
        <v>0</v>
      </c>
      <c r="J121" s="70">
        <v>0</v>
      </c>
      <c r="K121" s="49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0</v>
      </c>
      <c r="Q121" s="49">
        <v>0</v>
      </c>
      <c r="R121" s="49">
        <v>0</v>
      </c>
      <c r="S121" s="49">
        <f t="shared" si="84"/>
        <v>0</v>
      </c>
      <c r="T121" s="49">
        <f t="shared" si="85"/>
        <v>0</v>
      </c>
    </row>
    <row r="122" spans="1:20" s="26" customFormat="1" ht="8.1" customHeight="1">
      <c r="A122" s="102" t="s">
        <v>155</v>
      </c>
      <c r="B122" s="103"/>
      <c r="C122" s="115" t="s">
        <v>21</v>
      </c>
      <c r="D122" s="116"/>
      <c r="E122" s="116"/>
      <c r="F122" s="116"/>
      <c r="G122" s="117"/>
      <c r="H122" s="27" t="s">
        <v>11</v>
      </c>
      <c r="I122" s="70">
        <v>0</v>
      </c>
      <c r="J122" s="70">
        <v>0</v>
      </c>
      <c r="K122" s="49">
        <v>0</v>
      </c>
      <c r="L122" s="49">
        <v>0</v>
      </c>
      <c r="M122" s="49">
        <v>0</v>
      </c>
      <c r="N122" s="49">
        <v>0</v>
      </c>
      <c r="O122" s="49">
        <v>0</v>
      </c>
      <c r="P122" s="49">
        <v>0</v>
      </c>
      <c r="Q122" s="49">
        <v>0</v>
      </c>
      <c r="R122" s="49">
        <v>0</v>
      </c>
      <c r="S122" s="49">
        <f t="shared" si="84"/>
        <v>0</v>
      </c>
      <c r="T122" s="49">
        <f t="shared" si="85"/>
        <v>0</v>
      </c>
    </row>
    <row r="123" spans="1:20" s="26" customFormat="1" ht="8.1" customHeight="1">
      <c r="A123" s="102" t="s">
        <v>156</v>
      </c>
      <c r="B123" s="103"/>
      <c r="C123" s="115" t="s">
        <v>23</v>
      </c>
      <c r="D123" s="116"/>
      <c r="E123" s="116"/>
      <c r="F123" s="116"/>
      <c r="G123" s="117"/>
      <c r="H123" s="27" t="s">
        <v>11</v>
      </c>
      <c r="I123" s="70">
        <v>0</v>
      </c>
      <c r="J123" s="70">
        <v>0</v>
      </c>
      <c r="K123" s="49">
        <v>0</v>
      </c>
      <c r="L123" s="49">
        <v>0</v>
      </c>
      <c r="M123" s="49">
        <v>0</v>
      </c>
      <c r="N123" s="49">
        <v>0</v>
      </c>
      <c r="O123" s="49">
        <v>0</v>
      </c>
      <c r="P123" s="49">
        <v>0</v>
      </c>
      <c r="Q123" s="49">
        <v>0</v>
      </c>
      <c r="R123" s="49">
        <v>0</v>
      </c>
      <c r="S123" s="49">
        <f t="shared" si="84"/>
        <v>0</v>
      </c>
      <c r="T123" s="49">
        <f t="shared" si="85"/>
        <v>0</v>
      </c>
    </row>
    <row r="124" spans="1:20" s="26" customFormat="1" ht="8.1" customHeight="1">
      <c r="A124" s="102" t="s">
        <v>157</v>
      </c>
      <c r="B124" s="103"/>
      <c r="C124" s="115" t="s">
        <v>25</v>
      </c>
      <c r="D124" s="116"/>
      <c r="E124" s="116"/>
      <c r="F124" s="116"/>
      <c r="G124" s="117"/>
      <c r="H124" s="27" t="s">
        <v>11</v>
      </c>
      <c r="I124" s="70">
        <v>0</v>
      </c>
      <c r="J124" s="70">
        <v>0</v>
      </c>
      <c r="K124" s="49">
        <v>0</v>
      </c>
      <c r="L124" s="49">
        <v>0</v>
      </c>
      <c r="M124" s="49">
        <v>0</v>
      </c>
      <c r="N124" s="49">
        <v>0</v>
      </c>
      <c r="O124" s="49">
        <v>0</v>
      </c>
      <c r="P124" s="49">
        <v>0</v>
      </c>
      <c r="Q124" s="49">
        <v>0</v>
      </c>
      <c r="R124" s="49">
        <v>0</v>
      </c>
      <c r="S124" s="49">
        <f t="shared" si="84"/>
        <v>0</v>
      </c>
      <c r="T124" s="49">
        <f t="shared" si="85"/>
        <v>0</v>
      </c>
    </row>
    <row r="125" spans="1:20" s="26" customFormat="1" ht="8.1" customHeight="1">
      <c r="A125" s="102" t="s">
        <v>158</v>
      </c>
      <c r="B125" s="103"/>
      <c r="C125" s="115" t="s">
        <v>27</v>
      </c>
      <c r="D125" s="116"/>
      <c r="E125" s="116"/>
      <c r="F125" s="116"/>
      <c r="G125" s="117"/>
      <c r="H125" s="27" t="s">
        <v>11</v>
      </c>
      <c r="I125" s="70">
        <v>0</v>
      </c>
      <c r="J125" s="70">
        <v>0</v>
      </c>
      <c r="K125" s="49">
        <v>0</v>
      </c>
      <c r="L125" s="49">
        <v>0</v>
      </c>
      <c r="M125" s="49">
        <v>0</v>
      </c>
      <c r="N125" s="49">
        <v>0</v>
      </c>
      <c r="O125" s="49">
        <v>0</v>
      </c>
      <c r="P125" s="49">
        <v>0</v>
      </c>
      <c r="Q125" s="49">
        <v>0</v>
      </c>
      <c r="R125" s="49">
        <v>0</v>
      </c>
      <c r="S125" s="49">
        <f t="shared" si="84"/>
        <v>0</v>
      </c>
      <c r="T125" s="49">
        <f t="shared" si="85"/>
        <v>0</v>
      </c>
    </row>
    <row r="126" spans="1:20" s="26" customFormat="1" ht="8.1" customHeight="1">
      <c r="A126" s="102" t="s">
        <v>159</v>
      </c>
      <c r="B126" s="103"/>
      <c r="C126" s="115" t="s">
        <v>29</v>
      </c>
      <c r="D126" s="116"/>
      <c r="E126" s="116"/>
      <c r="F126" s="116"/>
      <c r="G126" s="117"/>
      <c r="H126" s="27" t="s">
        <v>11</v>
      </c>
      <c r="I126" s="70">
        <v>107.38200000000001</v>
      </c>
      <c r="J126" s="70">
        <v>158.80000000000001</v>
      </c>
      <c r="K126" s="49">
        <f>K29-K44</f>
        <v>139.91000000000031</v>
      </c>
      <c r="L126" s="49">
        <v>0</v>
      </c>
      <c r="M126" s="49">
        <f>M29-M44</f>
        <v>191.50419999999986</v>
      </c>
      <c r="N126" s="49">
        <v>0</v>
      </c>
      <c r="O126" s="49">
        <f>O29-O44</f>
        <v>201.13920000000007</v>
      </c>
      <c r="P126" s="49">
        <v>0</v>
      </c>
      <c r="Q126" s="49">
        <f>Q29-Q44</f>
        <v>205.65996800000084</v>
      </c>
      <c r="R126" s="49">
        <v>0</v>
      </c>
      <c r="S126" s="49">
        <f>K126+M126+O126+Q126</f>
        <v>738.21336800000108</v>
      </c>
      <c r="T126" s="49">
        <f t="shared" si="85"/>
        <v>0</v>
      </c>
    </row>
    <row r="127" spans="1:20" s="26" customFormat="1" ht="8.1" customHeight="1">
      <c r="A127" s="102" t="s">
        <v>160</v>
      </c>
      <c r="B127" s="103"/>
      <c r="C127" s="115" t="s">
        <v>31</v>
      </c>
      <c r="D127" s="116"/>
      <c r="E127" s="116"/>
      <c r="F127" s="116"/>
      <c r="G127" s="117"/>
      <c r="H127" s="27" t="s">
        <v>11</v>
      </c>
      <c r="I127" s="70">
        <f t="shared" ref="I127:R127" si="133">I93</f>
        <v>0</v>
      </c>
      <c r="J127" s="70">
        <f t="shared" si="133"/>
        <v>0</v>
      </c>
      <c r="K127" s="49">
        <f t="shared" si="133"/>
        <v>0</v>
      </c>
      <c r="L127" s="49">
        <f t="shared" si="133"/>
        <v>0</v>
      </c>
      <c r="M127" s="49">
        <f t="shared" si="133"/>
        <v>0</v>
      </c>
      <c r="N127" s="49">
        <f t="shared" si="133"/>
        <v>0</v>
      </c>
      <c r="O127" s="49">
        <f t="shared" si="133"/>
        <v>0</v>
      </c>
      <c r="P127" s="49">
        <f t="shared" si="133"/>
        <v>0</v>
      </c>
      <c r="Q127" s="49">
        <f t="shared" si="133"/>
        <v>0</v>
      </c>
      <c r="R127" s="49">
        <f t="shared" si="133"/>
        <v>0</v>
      </c>
      <c r="S127" s="49">
        <f t="shared" si="84"/>
        <v>0</v>
      </c>
      <c r="T127" s="49">
        <f t="shared" si="85"/>
        <v>0</v>
      </c>
    </row>
    <row r="128" spans="1:20" s="26" customFormat="1" ht="16.5" customHeight="1">
      <c r="A128" s="102" t="s">
        <v>161</v>
      </c>
      <c r="B128" s="103"/>
      <c r="C128" s="115" t="s">
        <v>33</v>
      </c>
      <c r="D128" s="116"/>
      <c r="E128" s="116"/>
      <c r="F128" s="116"/>
      <c r="G128" s="117"/>
      <c r="H128" s="27" t="s">
        <v>11</v>
      </c>
      <c r="I128" s="70">
        <v>0</v>
      </c>
      <c r="J128" s="70">
        <v>0</v>
      </c>
      <c r="K128" s="49">
        <v>0</v>
      </c>
      <c r="L128" s="49">
        <v>0</v>
      </c>
      <c r="M128" s="49">
        <v>0</v>
      </c>
      <c r="N128" s="49">
        <v>0</v>
      </c>
      <c r="O128" s="49">
        <v>0</v>
      </c>
      <c r="P128" s="49">
        <v>0</v>
      </c>
      <c r="Q128" s="49">
        <v>0</v>
      </c>
      <c r="R128" s="49">
        <v>0</v>
      </c>
      <c r="S128" s="49">
        <f t="shared" si="84"/>
        <v>0</v>
      </c>
      <c r="T128" s="49">
        <f t="shared" si="85"/>
        <v>0</v>
      </c>
    </row>
    <row r="129" spans="1:20" s="26" customFormat="1" ht="8.1" customHeight="1">
      <c r="A129" s="102" t="s">
        <v>162</v>
      </c>
      <c r="B129" s="103"/>
      <c r="C129" s="110" t="s">
        <v>35</v>
      </c>
      <c r="D129" s="111"/>
      <c r="E129" s="111"/>
      <c r="F129" s="111"/>
      <c r="G129" s="112"/>
      <c r="H129" s="27" t="s">
        <v>11</v>
      </c>
      <c r="I129" s="70">
        <v>0</v>
      </c>
      <c r="J129" s="70">
        <v>0</v>
      </c>
      <c r="K129" s="49">
        <v>0</v>
      </c>
      <c r="L129" s="49">
        <v>0</v>
      </c>
      <c r="M129" s="49">
        <v>0</v>
      </c>
      <c r="N129" s="49">
        <v>0</v>
      </c>
      <c r="O129" s="49">
        <v>0</v>
      </c>
      <c r="P129" s="49">
        <v>0</v>
      </c>
      <c r="Q129" s="49">
        <v>0</v>
      </c>
      <c r="R129" s="49">
        <v>0</v>
      </c>
      <c r="S129" s="49">
        <f t="shared" si="84"/>
        <v>0</v>
      </c>
      <c r="T129" s="49">
        <f t="shared" si="85"/>
        <v>0</v>
      </c>
    </row>
    <row r="130" spans="1:20" s="26" customFormat="1" ht="8.1" customHeight="1">
      <c r="A130" s="102" t="s">
        <v>163</v>
      </c>
      <c r="B130" s="103"/>
      <c r="C130" s="110" t="s">
        <v>37</v>
      </c>
      <c r="D130" s="111"/>
      <c r="E130" s="111"/>
      <c r="F130" s="111"/>
      <c r="G130" s="112"/>
      <c r="H130" s="27" t="s">
        <v>11</v>
      </c>
      <c r="I130" s="70">
        <v>0</v>
      </c>
      <c r="J130" s="70">
        <v>0</v>
      </c>
      <c r="K130" s="49">
        <v>0</v>
      </c>
      <c r="L130" s="49">
        <v>0</v>
      </c>
      <c r="M130" s="49">
        <v>0</v>
      </c>
      <c r="N130" s="49">
        <v>0</v>
      </c>
      <c r="O130" s="49">
        <v>0</v>
      </c>
      <c r="P130" s="49">
        <v>0</v>
      </c>
      <c r="Q130" s="49">
        <v>0</v>
      </c>
      <c r="R130" s="49">
        <v>0</v>
      </c>
      <c r="S130" s="49">
        <f t="shared" si="84"/>
        <v>0</v>
      </c>
      <c r="T130" s="49">
        <f t="shared" si="85"/>
        <v>0</v>
      </c>
    </row>
    <row r="131" spans="1:20" s="26" customFormat="1" ht="8.1" customHeight="1">
      <c r="A131" s="102" t="s">
        <v>164</v>
      </c>
      <c r="B131" s="103"/>
      <c r="C131" s="115" t="s">
        <v>39</v>
      </c>
      <c r="D131" s="116"/>
      <c r="E131" s="116"/>
      <c r="F131" s="116"/>
      <c r="G131" s="117"/>
      <c r="H131" s="27" t="s">
        <v>11</v>
      </c>
      <c r="I131" s="70">
        <f t="shared" ref="I131:R131" si="134">I117-I126</f>
        <v>-4.4400000000001398</v>
      </c>
      <c r="J131" s="70">
        <f t="shared" si="134"/>
        <v>-22.810000000000059</v>
      </c>
      <c r="K131" s="70">
        <f>K117-K126</f>
        <v>-90.17985599999993</v>
      </c>
      <c r="L131" s="70">
        <f t="shared" si="134"/>
        <v>0</v>
      </c>
      <c r="M131" s="70">
        <f t="shared" si="134"/>
        <v>-113.34960995199998</v>
      </c>
      <c r="N131" s="70">
        <f t="shared" si="134"/>
        <v>0</v>
      </c>
      <c r="O131" s="70">
        <f t="shared" si="134"/>
        <v>-117.70330924544008</v>
      </c>
      <c r="P131" s="70">
        <f t="shared" si="134"/>
        <v>0</v>
      </c>
      <c r="Q131" s="70">
        <f>Q117-Q126</f>
        <v>-122.45264161525762</v>
      </c>
      <c r="R131" s="70">
        <f t="shared" si="134"/>
        <v>0</v>
      </c>
      <c r="S131" s="49">
        <f>K131+M131+O131+Q131</f>
        <v>-443.68541681269761</v>
      </c>
      <c r="T131" s="49">
        <f t="shared" si="85"/>
        <v>0</v>
      </c>
    </row>
    <row r="132" spans="1:20" s="26" customFormat="1">
      <c r="A132" s="128" t="s">
        <v>165</v>
      </c>
      <c r="B132" s="129"/>
      <c r="C132" s="130" t="s">
        <v>166</v>
      </c>
      <c r="D132" s="131"/>
      <c r="E132" s="131"/>
      <c r="F132" s="131"/>
      <c r="G132" s="132"/>
      <c r="H132" s="78" t="s">
        <v>11</v>
      </c>
      <c r="I132" s="79">
        <f>SUM(I133:I146)</f>
        <v>20.958000000000002</v>
      </c>
      <c r="J132" s="79">
        <f>SUM(J133:J146)</f>
        <v>27.614000000000001</v>
      </c>
      <c r="K132" s="80">
        <f>SUM(K133:K146)</f>
        <v>21.057040000000001</v>
      </c>
      <c r="L132" s="80">
        <f t="shared" ref="L132:M132" si="135">SUM(L133:L146)</f>
        <v>0</v>
      </c>
      <c r="M132" s="80">
        <f t="shared" si="135"/>
        <v>27.408935679999999</v>
      </c>
      <c r="N132" s="80">
        <f t="shared" ref="N132" si="136">SUM(N133:N146)</f>
        <v>0</v>
      </c>
      <c r="O132" s="80">
        <f t="shared" ref="O132:R132" si="137">SUM(O133:O146)</f>
        <v>28.5052931072</v>
      </c>
      <c r="P132" s="80">
        <f t="shared" si="137"/>
        <v>0</v>
      </c>
      <c r="Q132" s="80">
        <f t="shared" si="137"/>
        <v>29.645504831488005</v>
      </c>
      <c r="R132" s="80">
        <f t="shared" si="137"/>
        <v>0</v>
      </c>
      <c r="S132" s="80">
        <f t="shared" si="84"/>
        <v>106.616773618688</v>
      </c>
      <c r="T132" s="80">
        <f t="shared" si="85"/>
        <v>0</v>
      </c>
    </row>
    <row r="133" spans="1:20" s="26" customFormat="1" ht="8.1" customHeight="1">
      <c r="A133" s="102" t="s">
        <v>167</v>
      </c>
      <c r="B133" s="103"/>
      <c r="C133" s="115" t="s">
        <v>13</v>
      </c>
      <c r="D133" s="116"/>
      <c r="E133" s="116"/>
      <c r="F133" s="116"/>
      <c r="G133" s="117"/>
      <c r="H133" s="27" t="s">
        <v>11</v>
      </c>
      <c r="I133" s="70">
        <v>0</v>
      </c>
      <c r="J133" s="70">
        <v>0</v>
      </c>
      <c r="K133" s="49">
        <v>0</v>
      </c>
      <c r="L133" s="49">
        <v>0</v>
      </c>
      <c r="M133" s="49">
        <v>0</v>
      </c>
      <c r="N133" s="49">
        <v>0</v>
      </c>
      <c r="O133" s="49">
        <v>0</v>
      </c>
      <c r="P133" s="49">
        <v>0</v>
      </c>
      <c r="Q133" s="49">
        <v>0</v>
      </c>
      <c r="R133" s="49">
        <v>0</v>
      </c>
      <c r="S133" s="49">
        <f t="shared" si="84"/>
        <v>0</v>
      </c>
      <c r="T133" s="49">
        <f t="shared" si="85"/>
        <v>0</v>
      </c>
    </row>
    <row r="134" spans="1:20" s="26" customFormat="1" ht="16.5" customHeight="1">
      <c r="A134" s="102" t="s">
        <v>168</v>
      </c>
      <c r="B134" s="103"/>
      <c r="C134" s="110" t="s">
        <v>15</v>
      </c>
      <c r="D134" s="111"/>
      <c r="E134" s="111"/>
      <c r="F134" s="111"/>
      <c r="G134" s="112"/>
      <c r="H134" s="27" t="s">
        <v>11</v>
      </c>
      <c r="I134" s="70">
        <v>0</v>
      </c>
      <c r="J134" s="70">
        <v>0</v>
      </c>
      <c r="K134" s="49">
        <v>0</v>
      </c>
      <c r="L134" s="49">
        <v>0</v>
      </c>
      <c r="M134" s="49">
        <v>0</v>
      </c>
      <c r="N134" s="49">
        <v>0</v>
      </c>
      <c r="O134" s="49">
        <v>0</v>
      </c>
      <c r="P134" s="49">
        <v>0</v>
      </c>
      <c r="Q134" s="49">
        <v>0</v>
      </c>
      <c r="R134" s="49">
        <v>0</v>
      </c>
      <c r="S134" s="49">
        <f t="shared" si="84"/>
        <v>0</v>
      </c>
      <c r="T134" s="49">
        <f t="shared" si="85"/>
        <v>0</v>
      </c>
    </row>
    <row r="135" spans="1:20" s="26" customFormat="1" ht="16.5" customHeight="1">
      <c r="A135" s="102" t="s">
        <v>169</v>
      </c>
      <c r="B135" s="103"/>
      <c r="C135" s="110" t="s">
        <v>17</v>
      </c>
      <c r="D135" s="111"/>
      <c r="E135" s="111"/>
      <c r="F135" s="111"/>
      <c r="G135" s="112"/>
      <c r="H135" s="27" t="s">
        <v>11</v>
      </c>
      <c r="I135" s="70">
        <v>0</v>
      </c>
      <c r="J135" s="70">
        <v>0</v>
      </c>
      <c r="K135" s="49">
        <v>0</v>
      </c>
      <c r="L135" s="49">
        <v>0</v>
      </c>
      <c r="M135" s="49">
        <v>0</v>
      </c>
      <c r="N135" s="49">
        <v>0</v>
      </c>
      <c r="O135" s="49">
        <v>0</v>
      </c>
      <c r="P135" s="49">
        <v>0</v>
      </c>
      <c r="Q135" s="49">
        <v>0</v>
      </c>
      <c r="R135" s="49">
        <v>0</v>
      </c>
      <c r="S135" s="49">
        <f t="shared" si="84"/>
        <v>0</v>
      </c>
      <c r="T135" s="49">
        <f t="shared" si="85"/>
        <v>0</v>
      </c>
    </row>
    <row r="136" spans="1:20" s="26" customFormat="1" ht="16.5" customHeight="1">
      <c r="A136" s="102" t="s">
        <v>170</v>
      </c>
      <c r="B136" s="103"/>
      <c r="C136" s="110" t="s">
        <v>19</v>
      </c>
      <c r="D136" s="111"/>
      <c r="E136" s="111"/>
      <c r="F136" s="111"/>
      <c r="G136" s="112"/>
      <c r="H136" s="27" t="s">
        <v>11</v>
      </c>
      <c r="I136" s="70">
        <v>0</v>
      </c>
      <c r="J136" s="70">
        <v>0</v>
      </c>
      <c r="K136" s="49">
        <v>0</v>
      </c>
      <c r="L136" s="49">
        <v>0</v>
      </c>
      <c r="M136" s="49">
        <v>0</v>
      </c>
      <c r="N136" s="49">
        <v>0</v>
      </c>
      <c r="O136" s="49">
        <v>0</v>
      </c>
      <c r="P136" s="49">
        <v>0</v>
      </c>
      <c r="Q136" s="49">
        <v>0</v>
      </c>
      <c r="R136" s="49">
        <v>0</v>
      </c>
      <c r="S136" s="49">
        <f t="shared" si="84"/>
        <v>0</v>
      </c>
      <c r="T136" s="49">
        <f t="shared" si="85"/>
        <v>0</v>
      </c>
    </row>
    <row r="137" spans="1:20" s="26" customFormat="1" ht="8.1" customHeight="1">
      <c r="A137" s="102" t="s">
        <v>171</v>
      </c>
      <c r="B137" s="103"/>
      <c r="C137" s="115" t="s">
        <v>172</v>
      </c>
      <c r="D137" s="116"/>
      <c r="E137" s="116"/>
      <c r="F137" s="116"/>
      <c r="G137" s="117"/>
      <c r="H137" s="27" t="s">
        <v>11</v>
      </c>
      <c r="I137" s="70">
        <v>0</v>
      </c>
      <c r="J137" s="70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49">
        <v>0</v>
      </c>
      <c r="R137" s="49">
        <v>0</v>
      </c>
      <c r="S137" s="49">
        <f t="shared" si="84"/>
        <v>0</v>
      </c>
      <c r="T137" s="49">
        <f t="shared" si="85"/>
        <v>0</v>
      </c>
    </row>
    <row r="138" spans="1:20" s="26" customFormat="1" ht="8.1" customHeight="1">
      <c r="A138" s="102" t="s">
        <v>173</v>
      </c>
      <c r="B138" s="103"/>
      <c r="C138" s="115" t="s">
        <v>174</v>
      </c>
      <c r="D138" s="116"/>
      <c r="E138" s="116"/>
      <c r="F138" s="116"/>
      <c r="G138" s="117"/>
      <c r="H138" s="27" t="s">
        <v>11</v>
      </c>
      <c r="I138" s="70">
        <v>0</v>
      </c>
      <c r="J138" s="70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9">
        <v>0</v>
      </c>
      <c r="Q138" s="49">
        <v>0</v>
      </c>
      <c r="R138" s="49">
        <v>0</v>
      </c>
      <c r="S138" s="49">
        <f t="shared" si="84"/>
        <v>0</v>
      </c>
      <c r="T138" s="49">
        <f t="shared" si="85"/>
        <v>0</v>
      </c>
    </row>
    <row r="139" spans="1:20" s="26" customFormat="1" ht="8.1" customHeight="1">
      <c r="A139" s="102" t="s">
        <v>175</v>
      </c>
      <c r="B139" s="103"/>
      <c r="C139" s="115" t="s">
        <v>176</v>
      </c>
      <c r="D139" s="116"/>
      <c r="E139" s="116"/>
      <c r="F139" s="116"/>
      <c r="G139" s="117"/>
      <c r="H139" s="27" t="s">
        <v>11</v>
      </c>
      <c r="I139" s="70">
        <v>0</v>
      </c>
      <c r="J139" s="70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49">
        <v>0</v>
      </c>
      <c r="Q139" s="49">
        <v>0</v>
      </c>
      <c r="R139" s="49">
        <v>0</v>
      </c>
      <c r="S139" s="49">
        <f t="shared" si="84"/>
        <v>0</v>
      </c>
      <c r="T139" s="49">
        <f t="shared" si="85"/>
        <v>0</v>
      </c>
    </row>
    <row r="140" spans="1:20" s="26" customFormat="1" ht="8.1" customHeight="1">
      <c r="A140" s="102" t="s">
        <v>177</v>
      </c>
      <c r="B140" s="103"/>
      <c r="C140" s="115" t="s">
        <v>178</v>
      </c>
      <c r="D140" s="116"/>
      <c r="E140" s="116"/>
      <c r="F140" s="116"/>
      <c r="G140" s="117"/>
      <c r="H140" s="27" t="s">
        <v>11</v>
      </c>
      <c r="I140" s="70">
        <v>0</v>
      </c>
      <c r="J140" s="70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49">
        <v>0</v>
      </c>
      <c r="R140" s="49">
        <v>0</v>
      </c>
      <c r="S140" s="49">
        <f t="shared" si="84"/>
        <v>0</v>
      </c>
      <c r="T140" s="49">
        <f t="shared" si="85"/>
        <v>0</v>
      </c>
    </row>
    <row r="141" spans="1:20" s="26" customFormat="1" ht="8.1" customHeight="1">
      <c r="A141" s="102" t="s">
        <v>179</v>
      </c>
      <c r="B141" s="103"/>
      <c r="C141" s="115" t="s">
        <v>180</v>
      </c>
      <c r="D141" s="116"/>
      <c r="E141" s="116"/>
      <c r="F141" s="116"/>
      <c r="G141" s="117"/>
      <c r="H141" s="27" t="s">
        <v>11</v>
      </c>
      <c r="I141" s="70">
        <v>21.05</v>
      </c>
      <c r="J141" s="70">
        <v>27.794</v>
      </c>
      <c r="K141" s="49">
        <v>21.25</v>
      </c>
      <c r="L141" s="49">
        <v>0</v>
      </c>
      <c r="M141" s="49">
        <v>27.61</v>
      </c>
      <c r="N141" s="49">
        <v>0</v>
      </c>
      <c r="O141" s="49">
        <f>M141*1.04</f>
        <v>28.714400000000001</v>
      </c>
      <c r="P141" s="49">
        <v>0</v>
      </c>
      <c r="Q141" s="49">
        <f>O141*1.04</f>
        <v>29.862976000000003</v>
      </c>
      <c r="R141" s="49">
        <v>0</v>
      </c>
      <c r="S141" s="49">
        <f>K141+M141+O141+Q141</f>
        <v>107.437376</v>
      </c>
      <c r="T141" s="49">
        <f t="shared" si="85"/>
        <v>0</v>
      </c>
    </row>
    <row r="142" spans="1:20" s="26" customFormat="1" ht="8.1" customHeight="1">
      <c r="A142" s="102" t="s">
        <v>181</v>
      </c>
      <c r="B142" s="103"/>
      <c r="C142" s="115" t="s">
        <v>182</v>
      </c>
      <c r="D142" s="116"/>
      <c r="E142" s="116"/>
      <c r="F142" s="116"/>
      <c r="G142" s="117"/>
      <c r="H142" s="27" t="s">
        <v>11</v>
      </c>
      <c r="I142" s="70">
        <v>0</v>
      </c>
      <c r="J142" s="70">
        <v>0</v>
      </c>
      <c r="K142" s="49">
        <v>0</v>
      </c>
      <c r="L142" s="49">
        <v>0</v>
      </c>
      <c r="M142" s="49">
        <v>0</v>
      </c>
      <c r="N142" s="49">
        <v>0</v>
      </c>
      <c r="O142" s="49">
        <v>0</v>
      </c>
      <c r="P142" s="49">
        <v>0</v>
      </c>
      <c r="Q142" s="49">
        <v>0</v>
      </c>
      <c r="R142" s="49">
        <v>0</v>
      </c>
      <c r="S142" s="49">
        <f t="shared" si="84"/>
        <v>0</v>
      </c>
      <c r="T142" s="49">
        <f t="shared" si="85"/>
        <v>0</v>
      </c>
    </row>
    <row r="143" spans="1:20" s="26" customFormat="1" ht="17.100000000000001" customHeight="1">
      <c r="A143" s="102" t="s">
        <v>183</v>
      </c>
      <c r="B143" s="103"/>
      <c r="C143" s="115" t="s">
        <v>33</v>
      </c>
      <c r="D143" s="116"/>
      <c r="E143" s="116"/>
      <c r="F143" s="116"/>
      <c r="G143" s="117"/>
      <c r="H143" s="27" t="s">
        <v>11</v>
      </c>
      <c r="I143" s="70">
        <v>0</v>
      </c>
      <c r="J143" s="70">
        <v>0</v>
      </c>
      <c r="K143" s="49">
        <v>0</v>
      </c>
      <c r="L143" s="49">
        <v>0</v>
      </c>
      <c r="M143" s="49">
        <v>0</v>
      </c>
      <c r="N143" s="49">
        <v>0</v>
      </c>
      <c r="O143" s="49">
        <v>0</v>
      </c>
      <c r="P143" s="49">
        <v>0</v>
      </c>
      <c r="Q143" s="49">
        <v>0</v>
      </c>
      <c r="R143" s="49">
        <v>0</v>
      </c>
      <c r="S143" s="49">
        <f t="shared" si="84"/>
        <v>0</v>
      </c>
      <c r="T143" s="49">
        <f t="shared" si="85"/>
        <v>0</v>
      </c>
    </row>
    <row r="144" spans="1:20" s="26" customFormat="1" ht="8.1" customHeight="1">
      <c r="A144" s="102" t="s">
        <v>184</v>
      </c>
      <c r="B144" s="103"/>
      <c r="C144" s="110" t="s">
        <v>35</v>
      </c>
      <c r="D144" s="111"/>
      <c r="E144" s="111"/>
      <c r="F144" s="111"/>
      <c r="G144" s="112"/>
      <c r="H144" s="27" t="s">
        <v>11</v>
      </c>
      <c r="I144" s="70">
        <v>0</v>
      </c>
      <c r="J144" s="70">
        <v>0</v>
      </c>
      <c r="K144" s="49">
        <v>0</v>
      </c>
      <c r="L144" s="49">
        <v>0</v>
      </c>
      <c r="M144" s="49">
        <v>0</v>
      </c>
      <c r="N144" s="49">
        <v>0</v>
      </c>
      <c r="O144" s="49">
        <v>0</v>
      </c>
      <c r="P144" s="49">
        <v>0</v>
      </c>
      <c r="Q144" s="49">
        <v>0</v>
      </c>
      <c r="R144" s="49">
        <v>0</v>
      </c>
      <c r="S144" s="49">
        <f t="shared" si="84"/>
        <v>0</v>
      </c>
      <c r="T144" s="49">
        <f t="shared" si="85"/>
        <v>0</v>
      </c>
    </row>
    <row r="145" spans="1:20" s="26" customFormat="1" ht="8.1" customHeight="1">
      <c r="A145" s="102" t="s">
        <v>185</v>
      </c>
      <c r="B145" s="103"/>
      <c r="C145" s="110" t="s">
        <v>37</v>
      </c>
      <c r="D145" s="111"/>
      <c r="E145" s="111"/>
      <c r="F145" s="111"/>
      <c r="G145" s="112"/>
      <c r="H145" s="27" t="s">
        <v>11</v>
      </c>
      <c r="I145" s="70">
        <v>0</v>
      </c>
      <c r="J145" s="70">
        <v>0</v>
      </c>
      <c r="K145" s="49">
        <v>0</v>
      </c>
      <c r="L145" s="49">
        <v>0</v>
      </c>
      <c r="M145" s="49">
        <v>0</v>
      </c>
      <c r="N145" s="49">
        <v>0</v>
      </c>
      <c r="O145" s="49">
        <v>0</v>
      </c>
      <c r="P145" s="49">
        <v>0</v>
      </c>
      <c r="Q145" s="49">
        <v>0</v>
      </c>
      <c r="R145" s="49">
        <v>0</v>
      </c>
      <c r="S145" s="49">
        <f t="shared" si="84"/>
        <v>0</v>
      </c>
      <c r="T145" s="49">
        <f t="shared" si="85"/>
        <v>0</v>
      </c>
    </row>
    <row r="146" spans="1:20" s="26" customFormat="1" ht="8.1" customHeight="1">
      <c r="A146" s="102" t="s">
        <v>186</v>
      </c>
      <c r="B146" s="103"/>
      <c r="C146" s="115" t="s">
        <v>187</v>
      </c>
      <c r="D146" s="116"/>
      <c r="E146" s="116"/>
      <c r="F146" s="116"/>
      <c r="G146" s="117"/>
      <c r="H146" s="27" t="s">
        <v>11</v>
      </c>
      <c r="I146" s="70">
        <v>-9.1999999999999998E-2</v>
      </c>
      <c r="J146" s="70">
        <v>-0.18</v>
      </c>
      <c r="K146" s="49">
        <v>-0.19295999999999999</v>
      </c>
      <c r="L146" s="49">
        <v>0</v>
      </c>
      <c r="M146" s="49">
        <v>-0.20106431999999999</v>
      </c>
      <c r="N146" s="49">
        <v>0</v>
      </c>
      <c r="O146" s="49">
        <f>M146*1.04</f>
        <v>-0.2091068928</v>
      </c>
      <c r="P146" s="49">
        <v>0</v>
      </c>
      <c r="Q146" s="49">
        <f>O146*1.04</f>
        <v>-0.21747116851200002</v>
      </c>
      <c r="R146" s="49">
        <v>0</v>
      </c>
      <c r="S146" s="49">
        <f>K146+M146+O146+Q146</f>
        <v>-0.82060238131199992</v>
      </c>
      <c r="T146" s="49">
        <f t="shared" si="85"/>
        <v>0</v>
      </c>
    </row>
    <row r="147" spans="1:20" s="26" customFormat="1">
      <c r="A147" s="128" t="s">
        <v>188</v>
      </c>
      <c r="B147" s="129"/>
      <c r="C147" s="130" t="s">
        <v>189</v>
      </c>
      <c r="D147" s="131"/>
      <c r="E147" s="131"/>
      <c r="F147" s="131"/>
      <c r="G147" s="132"/>
      <c r="H147" s="78" t="s">
        <v>11</v>
      </c>
      <c r="I147" s="79">
        <f t="shared" ref="I147" si="138">I117-I132</f>
        <v>81.983999999999867</v>
      </c>
      <c r="J147" s="79">
        <f>J117-J132</f>
        <v>108.37599999999995</v>
      </c>
      <c r="K147" s="80">
        <f t="shared" ref="K147" si="139">K117-K132</f>
        <v>28.673104000000379</v>
      </c>
      <c r="L147" s="80">
        <f>L117-L132</f>
        <v>0</v>
      </c>
      <c r="M147" s="80">
        <f t="shared" ref="M147:P147" si="140">M117-M132</f>
        <v>50.745654367999876</v>
      </c>
      <c r="N147" s="80">
        <f t="shared" si="140"/>
        <v>0</v>
      </c>
      <c r="O147" s="80">
        <f>O117-O132</f>
        <v>54.930597647359988</v>
      </c>
      <c r="P147" s="80">
        <f t="shared" si="140"/>
        <v>0</v>
      </c>
      <c r="Q147" s="80">
        <f>Q117-Q132</f>
        <v>53.561821553255221</v>
      </c>
      <c r="R147" s="80">
        <f t="shared" ref="R147" si="141">R117-R132</f>
        <v>0</v>
      </c>
      <c r="S147" s="80">
        <f t="shared" si="84"/>
        <v>187.91117756861544</v>
      </c>
      <c r="T147" s="80">
        <f t="shared" si="85"/>
        <v>0</v>
      </c>
    </row>
    <row r="148" spans="1:20" s="26" customFormat="1" ht="8.1" customHeight="1">
      <c r="A148" s="102" t="s">
        <v>190</v>
      </c>
      <c r="B148" s="103"/>
      <c r="C148" s="115" t="s">
        <v>13</v>
      </c>
      <c r="D148" s="116"/>
      <c r="E148" s="116"/>
      <c r="F148" s="116"/>
      <c r="G148" s="117"/>
      <c r="H148" s="27" t="s">
        <v>11</v>
      </c>
      <c r="I148" s="70">
        <v>0</v>
      </c>
      <c r="J148" s="70">
        <v>0</v>
      </c>
      <c r="K148" s="49">
        <v>0</v>
      </c>
      <c r="L148" s="49">
        <v>0</v>
      </c>
      <c r="M148" s="49">
        <v>0</v>
      </c>
      <c r="N148" s="49">
        <v>0</v>
      </c>
      <c r="O148" s="49">
        <v>0</v>
      </c>
      <c r="P148" s="49">
        <v>0</v>
      </c>
      <c r="Q148" s="49">
        <v>0</v>
      </c>
      <c r="R148" s="49">
        <v>0</v>
      </c>
      <c r="S148" s="49">
        <f t="shared" si="84"/>
        <v>0</v>
      </c>
      <c r="T148" s="49">
        <f t="shared" si="85"/>
        <v>0</v>
      </c>
    </row>
    <row r="149" spans="1:20" s="26" customFormat="1" ht="16.5" customHeight="1">
      <c r="A149" s="102" t="s">
        <v>191</v>
      </c>
      <c r="B149" s="103"/>
      <c r="C149" s="110" t="s">
        <v>15</v>
      </c>
      <c r="D149" s="111"/>
      <c r="E149" s="111"/>
      <c r="F149" s="111"/>
      <c r="G149" s="112"/>
      <c r="H149" s="27" t="s">
        <v>11</v>
      </c>
      <c r="I149" s="70">
        <v>0</v>
      </c>
      <c r="J149" s="70">
        <v>0</v>
      </c>
      <c r="K149" s="49">
        <v>0</v>
      </c>
      <c r="L149" s="49">
        <v>0</v>
      </c>
      <c r="M149" s="49">
        <v>0</v>
      </c>
      <c r="N149" s="49">
        <v>0</v>
      </c>
      <c r="O149" s="49">
        <v>0</v>
      </c>
      <c r="P149" s="49">
        <v>0</v>
      </c>
      <c r="Q149" s="49">
        <v>0</v>
      </c>
      <c r="R149" s="49">
        <v>0</v>
      </c>
      <c r="S149" s="49">
        <f t="shared" ref="S149:S173" si="142">K149+M149+O149+Q149</f>
        <v>0</v>
      </c>
      <c r="T149" s="49">
        <f t="shared" ref="T149:T173" si="143">L149+N149+P149+R149</f>
        <v>0</v>
      </c>
    </row>
    <row r="150" spans="1:20" s="26" customFormat="1" ht="16.5" customHeight="1">
      <c r="A150" s="102" t="s">
        <v>192</v>
      </c>
      <c r="B150" s="103"/>
      <c r="C150" s="110" t="s">
        <v>17</v>
      </c>
      <c r="D150" s="111"/>
      <c r="E150" s="111"/>
      <c r="F150" s="111"/>
      <c r="G150" s="112"/>
      <c r="H150" s="27" t="s">
        <v>11</v>
      </c>
      <c r="I150" s="70">
        <v>0</v>
      </c>
      <c r="J150" s="70">
        <v>0</v>
      </c>
      <c r="K150" s="49">
        <v>0</v>
      </c>
      <c r="L150" s="49">
        <v>0</v>
      </c>
      <c r="M150" s="49">
        <v>0</v>
      </c>
      <c r="N150" s="49">
        <v>0</v>
      </c>
      <c r="O150" s="49">
        <v>0</v>
      </c>
      <c r="P150" s="49">
        <v>0</v>
      </c>
      <c r="Q150" s="49">
        <v>0</v>
      </c>
      <c r="R150" s="49">
        <v>0</v>
      </c>
      <c r="S150" s="49">
        <f t="shared" si="142"/>
        <v>0</v>
      </c>
      <c r="T150" s="49">
        <f t="shared" si="143"/>
        <v>0</v>
      </c>
    </row>
    <row r="151" spans="1:20" s="26" customFormat="1" ht="16.5" customHeight="1">
      <c r="A151" s="102" t="s">
        <v>193</v>
      </c>
      <c r="B151" s="103"/>
      <c r="C151" s="110" t="s">
        <v>19</v>
      </c>
      <c r="D151" s="111"/>
      <c r="E151" s="111"/>
      <c r="F151" s="111"/>
      <c r="G151" s="112"/>
      <c r="H151" s="27" t="s">
        <v>11</v>
      </c>
      <c r="I151" s="70">
        <v>0</v>
      </c>
      <c r="J151" s="70"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49">
        <v>0</v>
      </c>
      <c r="Q151" s="49">
        <v>0</v>
      </c>
      <c r="R151" s="49">
        <v>0</v>
      </c>
      <c r="S151" s="49">
        <f t="shared" si="142"/>
        <v>0</v>
      </c>
      <c r="T151" s="49">
        <f t="shared" si="143"/>
        <v>0</v>
      </c>
    </row>
    <row r="152" spans="1:20" s="26" customFormat="1" ht="8.1" customHeight="1">
      <c r="A152" s="102" t="s">
        <v>194</v>
      </c>
      <c r="B152" s="103"/>
      <c r="C152" s="115" t="s">
        <v>21</v>
      </c>
      <c r="D152" s="116"/>
      <c r="E152" s="116"/>
      <c r="F152" s="116"/>
      <c r="G152" s="117"/>
      <c r="H152" s="27" t="s">
        <v>11</v>
      </c>
      <c r="I152" s="70">
        <v>0</v>
      </c>
      <c r="J152" s="70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9">
        <v>0</v>
      </c>
      <c r="Q152" s="49">
        <v>0</v>
      </c>
      <c r="R152" s="49">
        <v>0</v>
      </c>
      <c r="S152" s="49">
        <f t="shared" si="142"/>
        <v>0</v>
      </c>
      <c r="T152" s="49">
        <f t="shared" si="143"/>
        <v>0</v>
      </c>
    </row>
    <row r="153" spans="1:20" s="26" customFormat="1" ht="8.1" customHeight="1">
      <c r="A153" s="102" t="s">
        <v>195</v>
      </c>
      <c r="B153" s="103"/>
      <c r="C153" s="115" t="s">
        <v>23</v>
      </c>
      <c r="D153" s="116"/>
      <c r="E153" s="116"/>
      <c r="F153" s="116"/>
      <c r="G153" s="117"/>
      <c r="H153" s="27" t="s">
        <v>11</v>
      </c>
      <c r="I153" s="70">
        <v>0</v>
      </c>
      <c r="J153" s="70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9">
        <v>0</v>
      </c>
      <c r="Q153" s="49">
        <v>0</v>
      </c>
      <c r="R153" s="49">
        <v>0</v>
      </c>
      <c r="S153" s="49">
        <f t="shared" si="142"/>
        <v>0</v>
      </c>
      <c r="T153" s="49">
        <f t="shared" si="143"/>
        <v>0</v>
      </c>
    </row>
    <row r="154" spans="1:20" s="26" customFormat="1" ht="8.1" customHeight="1">
      <c r="A154" s="102" t="s">
        <v>196</v>
      </c>
      <c r="B154" s="103"/>
      <c r="C154" s="115" t="s">
        <v>25</v>
      </c>
      <c r="D154" s="116"/>
      <c r="E154" s="116"/>
      <c r="F154" s="116"/>
      <c r="G154" s="117"/>
      <c r="H154" s="27" t="s">
        <v>11</v>
      </c>
      <c r="I154" s="70">
        <v>0</v>
      </c>
      <c r="J154" s="70">
        <v>0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49">
        <v>0</v>
      </c>
      <c r="Q154" s="49">
        <v>0</v>
      </c>
      <c r="R154" s="49">
        <v>0</v>
      </c>
      <c r="S154" s="49">
        <f t="shared" si="142"/>
        <v>0</v>
      </c>
      <c r="T154" s="49">
        <f t="shared" si="143"/>
        <v>0</v>
      </c>
    </row>
    <row r="155" spans="1:20" s="26" customFormat="1" ht="8.1" customHeight="1">
      <c r="A155" s="102" t="s">
        <v>197</v>
      </c>
      <c r="B155" s="103"/>
      <c r="C155" s="115" t="s">
        <v>27</v>
      </c>
      <c r="D155" s="116"/>
      <c r="E155" s="116"/>
      <c r="F155" s="116"/>
      <c r="G155" s="117"/>
      <c r="H155" s="27" t="s">
        <v>11</v>
      </c>
      <c r="I155" s="70">
        <v>0</v>
      </c>
      <c r="J155" s="70">
        <v>0</v>
      </c>
      <c r="K155" s="49">
        <v>0</v>
      </c>
      <c r="L155" s="49">
        <v>0</v>
      </c>
      <c r="M155" s="49">
        <v>0</v>
      </c>
      <c r="N155" s="49">
        <v>0</v>
      </c>
      <c r="O155" s="49">
        <v>0</v>
      </c>
      <c r="P155" s="49">
        <v>0</v>
      </c>
      <c r="Q155" s="49">
        <v>0</v>
      </c>
      <c r="R155" s="49">
        <v>0</v>
      </c>
      <c r="S155" s="49">
        <f t="shared" si="142"/>
        <v>0</v>
      </c>
      <c r="T155" s="49">
        <f t="shared" si="143"/>
        <v>0</v>
      </c>
    </row>
    <row r="156" spans="1:20" s="26" customFormat="1" ht="8.1" customHeight="1">
      <c r="A156" s="102" t="s">
        <v>198</v>
      </c>
      <c r="B156" s="103"/>
      <c r="C156" s="115" t="s">
        <v>29</v>
      </c>
      <c r="D156" s="116"/>
      <c r="E156" s="116"/>
      <c r="F156" s="116"/>
      <c r="G156" s="117"/>
      <c r="H156" s="27" t="s">
        <v>11</v>
      </c>
      <c r="I156" s="70">
        <f t="shared" ref="I156:J156" si="144">I126-I141</f>
        <v>86.332000000000008</v>
      </c>
      <c r="J156" s="70">
        <f t="shared" si="144"/>
        <v>131.006</v>
      </c>
      <c r="K156" s="49">
        <f>K126-K141</f>
        <v>118.66000000000031</v>
      </c>
      <c r="L156" s="49">
        <f t="shared" ref="L156:R156" si="145">L126-L141</f>
        <v>0</v>
      </c>
      <c r="M156" s="49">
        <f t="shared" si="145"/>
        <v>163.89419999999984</v>
      </c>
      <c r="N156" s="49">
        <f t="shared" si="145"/>
        <v>0</v>
      </c>
      <c r="O156" s="49">
        <f t="shared" si="145"/>
        <v>172.42480000000006</v>
      </c>
      <c r="P156" s="49">
        <f t="shared" si="145"/>
        <v>0</v>
      </c>
      <c r="Q156" s="49">
        <f>Q126-Q141</f>
        <v>175.79699200000084</v>
      </c>
      <c r="R156" s="49">
        <f t="shared" si="145"/>
        <v>0</v>
      </c>
      <c r="S156" s="49">
        <f t="shared" si="142"/>
        <v>630.775992000001</v>
      </c>
      <c r="T156" s="49">
        <f t="shared" si="143"/>
        <v>0</v>
      </c>
    </row>
    <row r="157" spans="1:20" s="26" customFormat="1" ht="8.1" customHeight="1">
      <c r="A157" s="102" t="s">
        <v>199</v>
      </c>
      <c r="B157" s="103"/>
      <c r="C157" s="115" t="s">
        <v>31</v>
      </c>
      <c r="D157" s="116"/>
      <c r="E157" s="116"/>
      <c r="F157" s="116"/>
      <c r="G157" s="117"/>
      <c r="H157" s="27" t="s">
        <v>11</v>
      </c>
      <c r="I157" s="70">
        <v>0</v>
      </c>
      <c r="J157" s="70">
        <v>0</v>
      </c>
      <c r="K157" s="49">
        <v>0</v>
      </c>
      <c r="L157" s="49">
        <v>0</v>
      </c>
      <c r="M157" s="49">
        <v>0</v>
      </c>
      <c r="N157" s="49">
        <v>0</v>
      </c>
      <c r="O157" s="49">
        <v>0</v>
      </c>
      <c r="P157" s="49">
        <v>0</v>
      </c>
      <c r="Q157" s="49">
        <v>0</v>
      </c>
      <c r="R157" s="49">
        <v>0</v>
      </c>
      <c r="S157" s="49">
        <f t="shared" si="142"/>
        <v>0</v>
      </c>
      <c r="T157" s="49">
        <f t="shared" si="143"/>
        <v>0</v>
      </c>
    </row>
    <row r="158" spans="1:20" s="26" customFormat="1" ht="16.5" customHeight="1">
      <c r="A158" s="102" t="s">
        <v>200</v>
      </c>
      <c r="B158" s="103"/>
      <c r="C158" s="115" t="s">
        <v>33</v>
      </c>
      <c r="D158" s="116"/>
      <c r="E158" s="116"/>
      <c r="F158" s="116"/>
      <c r="G158" s="117"/>
      <c r="H158" s="27" t="s">
        <v>11</v>
      </c>
      <c r="I158" s="70">
        <v>0</v>
      </c>
      <c r="J158" s="70">
        <v>0</v>
      </c>
      <c r="K158" s="49">
        <v>0</v>
      </c>
      <c r="L158" s="49">
        <v>0</v>
      </c>
      <c r="M158" s="49">
        <v>0</v>
      </c>
      <c r="N158" s="49">
        <v>0</v>
      </c>
      <c r="O158" s="49">
        <v>0</v>
      </c>
      <c r="P158" s="49">
        <v>0</v>
      </c>
      <c r="Q158" s="49">
        <v>0</v>
      </c>
      <c r="R158" s="49">
        <v>0</v>
      </c>
      <c r="S158" s="49">
        <f t="shared" si="142"/>
        <v>0</v>
      </c>
      <c r="T158" s="49">
        <f t="shared" si="143"/>
        <v>0</v>
      </c>
    </row>
    <row r="159" spans="1:20" s="26" customFormat="1" ht="8.1" customHeight="1">
      <c r="A159" s="102" t="s">
        <v>201</v>
      </c>
      <c r="B159" s="103"/>
      <c r="C159" s="110" t="s">
        <v>35</v>
      </c>
      <c r="D159" s="111"/>
      <c r="E159" s="111"/>
      <c r="F159" s="111"/>
      <c r="G159" s="112"/>
      <c r="H159" s="27" t="s">
        <v>11</v>
      </c>
      <c r="I159" s="70">
        <v>0</v>
      </c>
      <c r="J159" s="70">
        <v>0</v>
      </c>
      <c r="K159" s="49">
        <v>0</v>
      </c>
      <c r="L159" s="49">
        <v>0</v>
      </c>
      <c r="M159" s="49">
        <v>0</v>
      </c>
      <c r="N159" s="49">
        <v>0</v>
      </c>
      <c r="O159" s="49">
        <v>0</v>
      </c>
      <c r="P159" s="49">
        <v>0</v>
      </c>
      <c r="Q159" s="49">
        <v>0</v>
      </c>
      <c r="R159" s="49">
        <v>0</v>
      </c>
      <c r="S159" s="49">
        <f t="shared" si="142"/>
        <v>0</v>
      </c>
      <c r="T159" s="49">
        <f t="shared" si="143"/>
        <v>0</v>
      </c>
    </row>
    <row r="160" spans="1:20" s="26" customFormat="1" ht="8.1" customHeight="1">
      <c r="A160" s="102" t="s">
        <v>202</v>
      </c>
      <c r="B160" s="103"/>
      <c r="C160" s="110" t="s">
        <v>37</v>
      </c>
      <c r="D160" s="111"/>
      <c r="E160" s="111"/>
      <c r="F160" s="111"/>
      <c r="G160" s="112"/>
      <c r="H160" s="27" t="s">
        <v>11</v>
      </c>
      <c r="I160" s="70">
        <v>0</v>
      </c>
      <c r="J160" s="70"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v>0</v>
      </c>
      <c r="P160" s="49">
        <v>0</v>
      </c>
      <c r="Q160" s="49">
        <v>0</v>
      </c>
      <c r="R160" s="49">
        <v>0</v>
      </c>
      <c r="S160" s="49">
        <f t="shared" si="142"/>
        <v>0</v>
      </c>
      <c r="T160" s="49">
        <f t="shared" si="143"/>
        <v>0</v>
      </c>
    </row>
    <row r="161" spans="1:20" s="26" customFormat="1" ht="8.1" customHeight="1">
      <c r="A161" s="102" t="s">
        <v>203</v>
      </c>
      <c r="B161" s="103"/>
      <c r="C161" s="115" t="s">
        <v>39</v>
      </c>
      <c r="D161" s="116"/>
      <c r="E161" s="116"/>
      <c r="F161" s="116"/>
      <c r="G161" s="117"/>
      <c r="H161" s="27" t="s">
        <v>11</v>
      </c>
      <c r="I161" s="70">
        <f t="shared" ref="I161:J161" si="146">I147-I156</f>
        <v>-4.3480000000001411</v>
      </c>
      <c r="J161" s="70">
        <f t="shared" si="146"/>
        <v>-22.630000000000052</v>
      </c>
      <c r="K161" s="49">
        <f t="shared" ref="K161:R161" si="147">K147-K156</f>
        <v>-89.98689599999993</v>
      </c>
      <c r="L161" s="49">
        <f t="shared" si="147"/>
        <v>0</v>
      </c>
      <c r="M161" s="49">
        <f t="shared" si="147"/>
        <v>-113.14854563199997</v>
      </c>
      <c r="N161" s="49">
        <f t="shared" si="147"/>
        <v>0</v>
      </c>
      <c r="O161" s="49">
        <f t="shared" si="147"/>
        <v>-117.49420235264007</v>
      </c>
      <c r="P161" s="49">
        <f t="shared" si="147"/>
        <v>0</v>
      </c>
      <c r="Q161" s="49">
        <f>Q147-Q156</f>
        <v>-122.23517044674563</v>
      </c>
      <c r="R161" s="49">
        <f t="shared" si="147"/>
        <v>0</v>
      </c>
      <c r="S161" s="49">
        <f t="shared" si="142"/>
        <v>-442.86481443138564</v>
      </c>
      <c r="T161" s="49">
        <f t="shared" si="143"/>
        <v>0</v>
      </c>
    </row>
    <row r="162" spans="1:20" s="26" customFormat="1" ht="8.1" customHeight="1">
      <c r="A162" s="128" t="s">
        <v>204</v>
      </c>
      <c r="B162" s="129"/>
      <c r="C162" s="130" t="s">
        <v>205</v>
      </c>
      <c r="D162" s="131"/>
      <c r="E162" s="131"/>
      <c r="F162" s="131"/>
      <c r="G162" s="132"/>
      <c r="H162" s="78" t="s">
        <v>11</v>
      </c>
      <c r="I162" s="79">
        <f>SUM(I163:I166)</f>
        <v>81.983999999999867</v>
      </c>
      <c r="J162" s="80">
        <f>SUM(J163:J166)</f>
        <v>108.4</v>
      </c>
      <c r="K162" s="80">
        <f>SUM(K163:K166)</f>
        <v>28.67</v>
      </c>
      <c r="L162" s="80">
        <f t="shared" ref="L162" si="148">SUM(L163:L166)</f>
        <v>0</v>
      </c>
      <c r="M162" s="80">
        <f>SUM(M163:M166)</f>
        <v>50.75</v>
      </c>
      <c r="N162" s="80">
        <f t="shared" ref="N162:R162" si="149">SUM(N163:N166)</f>
        <v>0</v>
      </c>
      <c r="O162" s="80">
        <f t="shared" si="149"/>
        <v>54.93</v>
      </c>
      <c r="P162" s="80">
        <f t="shared" si="149"/>
        <v>0</v>
      </c>
      <c r="Q162" s="80">
        <f t="shared" si="149"/>
        <v>53.56</v>
      </c>
      <c r="R162" s="80">
        <f t="shared" si="149"/>
        <v>0</v>
      </c>
      <c r="S162" s="80">
        <f>K162+M162+O162+Q162</f>
        <v>187.91</v>
      </c>
      <c r="T162" s="80">
        <f t="shared" si="143"/>
        <v>0</v>
      </c>
    </row>
    <row r="163" spans="1:20" s="26" customFormat="1" ht="8.1" customHeight="1">
      <c r="A163" s="102" t="s">
        <v>206</v>
      </c>
      <c r="B163" s="103"/>
      <c r="C163" s="115" t="s">
        <v>207</v>
      </c>
      <c r="D163" s="116"/>
      <c r="E163" s="116"/>
      <c r="F163" s="116"/>
      <c r="G163" s="117"/>
      <c r="H163" s="27" t="s">
        <v>11</v>
      </c>
      <c r="I163" s="73">
        <v>0</v>
      </c>
      <c r="J163" s="49">
        <v>13.38</v>
      </c>
      <c r="K163" s="49">
        <v>11.49</v>
      </c>
      <c r="L163" s="49">
        <f t="shared" ref="L163:R163" si="150">L383</f>
        <v>0</v>
      </c>
      <c r="M163" s="49">
        <v>28.17</v>
      </c>
      <c r="N163" s="49">
        <f t="shared" si="150"/>
        <v>0</v>
      </c>
      <c r="O163" s="49">
        <v>29.33</v>
      </c>
      <c r="P163" s="49">
        <f t="shared" si="150"/>
        <v>0</v>
      </c>
      <c r="Q163" s="49">
        <v>30.5</v>
      </c>
      <c r="R163" s="49">
        <f t="shared" si="150"/>
        <v>0</v>
      </c>
      <c r="S163" s="49">
        <f>K163+M163+O163+Q163</f>
        <v>99.490000000000009</v>
      </c>
      <c r="T163" s="49">
        <f t="shared" si="143"/>
        <v>0</v>
      </c>
    </row>
    <row r="164" spans="1:20" s="26" customFormat="1" ht="8.1" customHeight="1">
      <c r="A164" s="102" t="s">
        <v>208</v>
      </c>
      <c r="B164" s="103"/>
      <c r="C164" s="115" t="s">
        <v>209</v>
      </c>
      <c r="D164" s="116"/>
      <c r="E164" s="116"/>
      <c r="F164" s="116"/>
      <c r="G164" s="117"/>
      <c r="H164" s="27" t="s">
        <v>11</v>
      </c>
      <c r="I164" s="73">
        <f>I147-I165</f>
        <v>56.383999999999865</v>
      </c>
      <c r="J164" s="73">
        <v>79.62</v>
      </c>
      <c r="K164" s="49">
        <v>1.78</v>
      </c>
      <c r="L164" s="49">
        <v>0</v>
      </c>
      <c r="M164" s="49">
        <v>2.58</v>
      </c>
      <c r="N164" s="49">
        <v>0</v>
      </c>
      <c r="O164" s="49">
        <v>5.6</v>
      </c>
      <c r="P164" s="49">
        <v>0</v>
      </c>
      <c r="Q164" s="49">
        <v>3.06</v>
      </c>
      <c r="R164" s="49">
        <v>0</v>
      </c>
      <c r="S164" s="49">
        <f>K164+M164+O164+Q164</f>
        <v>13.020000000000001</v>
      </c>
      <c r="T164" s="49">
        <f t="shared" si="143"/>
        <v>0</v>
      </c>
    </row>
    <row r="165" spans="1:20" s="26" customFormat="1" ht="8.1" customHeight="1">
      <c r="A165" s="102" t="s">
        <v>210</v>
      </c>
      <c r="B165" s="103"/>
      <c r="C165" s="115" t="s">
        <v>211</v>
      </c>
      <c r="D165" s="116"/>
      <c r="E165" s="116"/>
      <c r="F165" s="116"/>
      <c r="G165" s="117"/>
      <c r="H165" s="27" t="s">
        <v>11</v>
      </c>
      <c r="I165" s="70">
        <v>25.6</v>
      </c>
      <c r="J165" s="70">
        <v>15.4</v>
      </c>
      <c r="K165" s="49">
        <v>15.4</v>
      </c>
      <c r="L165" s="49">
        <v>0</v>
      </c>
      <c r="M165" s="49">
        <v>20</v>
      </c>
      <c r="N165" s="49">
        <v>0</v>
      </c>
      <c r="O165" s="49">
        <v>20</v>
      </c>
      <c r="P165" s="49">
        <v>0</v>
      </c>
      <c r="Q165" s="49">
        <v>20</v>
      </c>
      <c r="R165" s="49">
        <v>0</v>
      </c>
      <c r="S165" s="49">
        <f t="shared" si="142"/>
        <v>75.400000000000006</v>
      </c>
      <c r="T165" s="49">
        <f t="shared" si="143"/>
        <v>0</v>
      </c>
    </row>
    <row r="166" spans="1:20" s="26" customFormat="1" ht="9" thickBot="1">
      <c r="A166" s="118" t="s">
        <v>212</v>
      </c>
      <c r="B166" s="119"/>
      <c r="C166" s="120" t="s">
        <v>213</v>
      </c>
      <c r="D166" s="121"/>
      <c r="E166" s="121"/>
      <c r="F166" s="121"/>
      <c r="G166" s="122"/>
      <c r="H166" s="30" t="s">
        <v>11</v>
      </c>
      <c r="I166" s="31">
        <v>0</v>
      </c>
      <c r="J166" s="31">
        <v>0</v>
      </c>
      <c r="K166" s="61">
        <v>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61">
        <v>0</v>
      </c>
      <c r="R166" s="61">
        <v>0</v>
      </c>
      <c r="S166" s="61">
        <f t="shared" si="142"/>
        <v>0</v>
      </c>
      <c r="T166" s="61">
        <f t="shared" si="143"/>
        <v>0</v>
      </c>
    </row>
    <row r="167" spans="1:20" s="26" customFormat="1" ht="9" customHeight="1">
      <c r="A167" s="182" t="s">
        <v>214</v>
      </c>
      <c r="B167" s="183"/>
      <c r="C167" s="184" t="s">
        <v>101</v>
      </c>
      <c r="D167" s="149"/>
      <c r="E167" s="149"/>
      <c r="F167" s="149"/>
      <c r="G167" s="150"/>
      <c r="H167" s="82" t="s">
        <v>215</v>
      </c>
      <c r="I167" s="83">
        <v>0</v>
      </c>
      <c r="J167" s="83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f t="shared" si="142"/>
        <v>0</v>
      </c>
      <c r="T167" s="81">
        <f t="shared" si="143"/>
        <v>0</v>
      </c>
    </row>
    <row r="168" spans="1:20" s="26" customFormat="1" ht="16.5" customHeight="1">
      <c r="A168" s="102" t="s">
        <v>216</v>
      </c>
      <c r="B168" s="103"/>
      <c r="C168" s="115" t="s">
        <v>217</v>
      </c>
      <c r="D168" s="116"/>
      <c r="E168" s="116"/>
      <c r="F168" s="116"/>
      <c r="G168" s="117"/>
      <c r="H168" s="27" t="s">
        <v>11</v>
      </c>
      <c r="I168" s="70">
        <f>I117+I109+I66</f>
        <v>104.38799999999986</v>
      </c>
      <c r="J168" s="70">
        <f>J117+J109+J66</f>
        <v>136.91699999999994</v>
      </c>
      <c r="K168" s="70">
        <f>K117+K109+K66</f>
        <v>62.150144000000374</v>
      </c>
      <c r="L168" s="70">
        <f t="shared" ref="L168:T168" si="151">L117+L109+L66</f>
        <v>0</v>
      </c>
      <c r="M168" s="70">
        <f t="shared" si="151"/>
        <v>92.324590047999877</v>
      </c>
      <c r="N168" s="70">
        <f t="shared" si="151"/>
        <v>0</v>
      </c>
      <c r="O168" s="70">
        <f t="shared" si="151"/>
        <v>98.105890754559994</v>
      </c>
      <c r="P168" s="70">
        <f t="shared" si="151"/>
        <v>0</v>
      </c>
      <c r="Q168" s="70">
        <f t="shared" si="151"/>
        <v>98.377326384743228</v>
      </c>
      <c r="R168" s="70">
        <f t="shared" si="151"/>
        <v>0</v>
      </c>
      <c r="S168" s="70">
        <f t="shared" si="151"/>
        <v>350.95795118730342</v>
      </c>
      <c r="T168" s="70">
        <f t="shared" si="151"/>
        <v>0</v>
      </c>
    </row>
    <row r="169" spans="1:20" s="26" customFormat="1" ht="8.1" customHeight="1">
      <c r="A169" s="102" t="s">
        <v>218</v>
      </c>
      <c r="B169" s="103"/>
      <c r="C169" s="115" t="s">
        <v>219</v>
      </c>
      <c r="D169" s="116"/>
      <c r="E169" s="116"/>
      <c r="F169" s="116"/>
      <c r="G169" s="117"/>
      <c r="H169" s="27" t="s">
        <v>11</v>
      </c>
      <c r="I169" s="70">
        <f t="shared" ref="I169" si="152">I170</f>
        <v>0</v>
      </c>
      <c r="J169" s="70">
        <f>J170</f>
        <v>0</v>
      </c>
      <c r="K169" s="70">
        <f t="shared" ref="K169:T169" si="153">K170</f>
        <v>0</v>
      </c>
      <c r="L169" s="70">
        <f t="shared" si="153"/>
        <v>0</v>
      </c>
      <c r="M169" s="70">
        <f t="shared" si="153"/>
        <v>0</v>
      </c>
      <c r="N169" s="70">
        <v>0</v>
      </c>
      <c r="O169" s="96">
        <f t="shared" si="153"/>
        <v>0</v>
      </c>
      <c r="P169" s="70">
        <f t="shared" si="153"/>
        <v>0</v>
      </c>
      <c r="Q169" s="96">
        <f t="shared" si="153"/>
        <v>0</v>
      </c>
      <c r="R169" s="70">
        <f t="shared" si="153"/>
        <v>0</v>
      </c>
      <c r="S169" s="70">
        <f t="shared" si="153"/>
        <v>0</v>
      </c>
      <c r="T169" s="70">
        <f t="shared" si="153"/>
        <v>0</v>
      </c>
    </row>
    <row r="170" spans="1:20" s="26" customFormat="1" ht="8.1" customHeight="1">
      <c r="A170" s="102" t="s">
        <v>220</v>
      </c>
      <c r="B170" s="103"/>
      <c r="C170" s="110" t="s">
        <v>221</v>
      </c>
      <c r="D170" s="111"/>
      <c r="E170" s="111"/>
      <c r="F170" s="111"/>
      <c r="G170" s="112"/>
      <c r="H170" s="27" t="s">
        <v>11</v>
      </c>
      <c r="I170" s="70">
        <v>0</v>
      </c>
      <c r="J170" s="70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9">
        <v>0</v>
      </c>
      <c r="Q170" s="49">
        <v>0</v>
      </c>
      <c r="R170" s="49">
        <v>0</v>
      </c>
      <c r="S170" s="49">
        <f t="shared" si="142"/>
        <v>0</v>
      </c>
      <c r="T170" s="49">
        <f t="shared" si="143"/>
        <v>0</v>
      </c>
    </row>
    <row r="171" spans="1:20" s="26" customFormat="1" ht="8.1" customHeight="1">
      <c r="A171" s="102" t="s">
        <v>222</v>
      </c>
      <c r="B171" s="103"/>
      <c r="C171" s="115" t="s">
        <v>223</v>
      </c>
      <c r="D171" s="116"/>
      <c r="E171" s="116"/>
      <c r="F171" s="116"/>
      <c r="G171" s="117"/>
      <c r="H171" s="27" t="s">
        <v>11</v>
      </c>
      <c r="I171" s="70">
        <f t="shared" ref="I171" si="154">I172</f>
        <v>0</v>
      </c>
      <c r="J171" s="70">
        <f>J172</f>
        <v>0</v>
      </c>
      <c r="K171" s="70">
        <f t="shared" ref="K171" si="155">K172</f>
        <v>0</v>
      </c>
      <c r="L171" s="70">
        <f t="shared" ref="L171:Q171" si="156">L172</f>
        <v>0</v>
      </c>
      <c r="M171" s="96">
        <f t="shared" si="156"/>
        <v>0</v>
      </c>
      <c r="N171" s="96">
        <f t="shared" si="156"/>
        <v>0</v>
      </c>
      <c r="O171" s="96">
        <f t="shared" si="156"/>
        <v>0</v>
      </c>
      <c r="P171" s="96">
        <f t="shared" si="156"/>
        <v>0</v>
      </c>
      <c r="Q171" s="96">
        <f t="shared" si="156"/>
        <v>0</v>
      </c>
      <c r="R171" s="70">
        <f t="shared" ref="R171" si="157">R172</f>
        <v>0</v>
      </c>
      <c r="S171" s="70">
        <f t="shared" ref="S171" si="158">S172</f>
        <v>0</v>
      </c>
      <c r="T171" s="70">
        <f t="shared" ref="T171" si="159">T172</f>
        <v>0</v>
      </c>
    </row>
    <row r="172" spans="1:20" s="26" customFormat="1" ht="8.1" customHeight="1">
      <c r="A172" s="102" t="s">
        <v>224</v>
      </c>
      <c r="B172" s="103"/>
      <c r="C172" s="110" t="s">
        <v>225</v>
      </c>
      <c r="D172" s="111"/>
      <c r="E172" s="111"/>
      <c r="F172" s="111"/>
      <c r="G172" s="112"/>
      <c r="H172" s="27" t="s">
        <v>11</v>
      </c>
      <c r="I172" s="70">
        <v>0</v>
      </c>
      <c r="J172" s="70"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v>0</v>
      </c>
      <c r="P172" s="49">
        <v>0</v>
      </c>
      <c r="Q172" s="49">
        <v>0</v>
      </c>
      <c r="R172" s="49">
        <v>0</v>
      </c>
      <c r="S172" s="49">
        <f t="shared" si="142"/>
        <v>0</v>
      </c>
      <c r="T172" s="49">
        <f t="shared" si="143"/>
        <v>0</v>
      </c>
    </row>
    <row r="173" spans="1:20" s="26" customFormat="1" ht="28.5" customHeight="1" thickBot="1">
      <c r="A173" s="118" t="s">
        <v>226</v>
      </c>
      <c r="B173" s="119"/>
      <c r="C173" s="120" t="s">
        <v>227</v>
      </c>
      <c r="D173" s="121"/>
      <c r="E173" s="121"/>
      <c r="F173" s="121"/>
      <c r="G173" s="122"/>
      <c r="H173" s="30" t="s">
        <v>215</v>
      </c>
      <c r="I173" s="31">
        <f t="shared" ref="I173" si="160">IFERROR(I171/I168,0)</f>
        <v>0</v>
      </c>
      <c r="J173" s="31">
        <f t="shared" ref="J173" si="161">IFERROR(J171/J168,0)</f>
        <v>0</v>
      </c>
      <c r="K173" s="61">
        <f t="shared" ref="K173:R173" si="162">IFERROR(K171/K168,0)</f>
        <v>0</v>
      </c>
      <c r="L173" s="61">
        <f t="shared" si="162"/>
        <v>0</v>
      </c>
      <c r="M173" s="61">
        <f t="shared" si="162"/>
        <v>0</v>
      </c>
      <c r="N173" s="61">
        <f t="shared" si="162"/>
        <v>0</v>
      </c>
      <c r="O173" s="61">
        <f t="shared" si="162"/>
        <v>0</v>
      </c>
      <c r="P173" s="61">
        <f t="shared" si="162"/>
        <v>0</v>
      </c>
      <c r="Q173" s="61">
        <f t="shared" si="162"/>
        <v>0</v>
      </c>
      <c r="R173" s="61">
        <f t="shared" si="162"/>
        <v>0</v>
      </c>
      <c r="S173" s="49">
        <f t="shared" si="142"/>
        <v>0</v>
      </c>
      <c r="T173" s="49">
        <f t="shared" si="143"/>
        <v>0</v>
      </c>
    </row>
    <row r="174" spans="1:20" s="32" customFormat="1" ht="10.5" customHeight="1" thickBot="1">
      <c r="A174" s="172" t="s">
        <v>707</v>
      </c>
      <c r="B174" s="173"/>
      <c r="C174" s="173"/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3"/>
      <c r="Q174" s="173"/>
      <c r="R174" s="173"/>
      <c r="S174" s="173"/>
      <c r="T174" s="174"/>
    </row>
    <row r="175" spans="1:20" s="26" customFormat="1" ht="9" customHeight="1">
      <c r="A175" s="182" t="s">
        <v>228</v>
      </c>
      <c r="B175" s="183"/>
      <c r="C175" s="184" t="s">
        <v>229</v>
      </c>
      <c r="D175" s="149"/>
      <c r="E175" s="149"/>
      <c r="F175" s="149"/>
      <c r="G175" s="150"/>
      <c r="H175" s="78" t="s">
        <v>11</v>
      </c>
      <c r="I175" s="79">
        <f>SUM(I176,I180:I186,I189,I192)</f>
        <v>2251.665</v>
      </c>
      <c r="J175" s="79">
        <f>SUM(J176,J180:J186,J189,J192)</f>
        <v>2214.71</v>
      </c>
      <c r="K175" s="80">
        <f t="shared" ref="K175" si="163">SUM(K176,K180:K186,K189,K192)</f>
        <v>2336.2939775999998</v>
      </c>
      <c r="L175" s="80">
        <f t="shared" ref="L175:M175" si="164">SUM(L176,L180:L186,L189,L192)</f>
        <v>0</v>
      </c>
      <c r="M175" s="80">
        <f t="shared" si="164"/>
        <v>2737.2646366591998</v>
      </c>
      <c r="N175" s="80">
        <f t="shared" ref="N175:R175" si="165">SUM(N176,N180:N186,N189,N192)</f>
        <v>0</v>
      </c>
      <c r="O175" s="80">
        <f t="shared" si="165"/>
        <v>2846.4688221255683</v>
      </c>
      <c r="P175" s="80">
        <f t="shared" si="165"/>
        <v>0</v>
      </c>
      <c r="Q175" s="80">
        <f t="shared" si="165"/>
        <v>2959.1318950105906</v>
      </c>
      <c r="R175" s="80">
        <f t="shared" si="165"/>
        <v>0</v>
      </c>
      <c r="S175" s="80">
        <f t="shared" ref="S175" si="166">K175+M175+O175+Q175</f>
        <v>10879.15933139536</v>
      </c>
      <c r="T175" s="80">
        <f t="shared" ref="T175" si="167">L175+N175+P175+R175</f>
        <v>0</v>
      </c>
    </row>
    <row r="176" spans="1:20" s="26" customFormat="1" ht="8.1" customHeight="1">
      <c r="A176" s="102" t="s">
        <v>230</v>
      </c>
      <c r="B176" s="103"/>
      <c r="C176" s="115" t="s">
        <v>13</v>
      </c>
      <c r="D176" s="116"/>
      <c r="E176" s="116"/>
      <c r="F176" s="116"/>
      <c r="G176" s="117"/>
      <c r="H176" s="27" t="s">
        <v>11</v>
      </c>
      <c r="I176" s="70">
        <f t="shared" ref="I176" si="168">SUM(I177:I179)</f>
        <v>0</v>
      </c>
      <c r="J176" s="70">
        <f t="shared" ref="J176" si="169">SUM(J177:J179)</f>
        <v>0</v>
      </c>
      <c r="K176" s="49">
        <f t="shared" ref="K176" si="170">SUM(K177:K179)</f>
        <v>0</v>
      </c>
      <c r="L176" s="49">
        <f t="shared" ref="L176:M176" si="171">SUM(L177:L179)</f>
        <v>0</v>
      </c>
      <c r="M176" s="49">
        <f t="shared" si="171"/>
        <v>0</v>
      </c>
      <c r="N176" s="49">
        <f t="shared" ref="N176:R176" si="172">SUM(N177:N179)</f>
        <v>0</v>
      </c>
      <c r="O176" s="49">
        <f t="shared" si="172"/>
        <v>0</v>
      </c>
      <c r="P176" s="49">
        <f t="shared" si="172"/>
        <v>0</v>
      </c>
      <c r="Q176" s="49">
        <f t="shared" si="172"/>
        <v>0</v>
      </c>
      <c r="R176" s="49">
        <f t="shared" si="172"/>
        <v>0</v>
      </c>
      <c r="S176" s="49">
        <f t="shared" ref="S176:S239" si="173">K176+M176+O176+Q176</f>
        <v>0</v>
      </c>
      <c r="T176" s="49">
        <f t="shared" ref="T176:T239" si="174">L176+N176+P176+R176</f>
        <v>0</v>
      </c>
    </row>
    <row r="177" spans="1:20" s="26" customFormat="1" ht="16.5" customHeight="1">
      <c r="A177" s="102" t="s">
        <v>231</v>
      </c>
      <c r="B177" s="103"/>
      <c r="C177" s="110" t="s">
        <v>15</v>
      </c>
      <c r="D177" s="111"/>
      <c r="E177" s="111"/>
      <c r="F177" s="111"/>
      <c r="G177" s="112"/>
      <c r="H177" s="27" t="s">
        <v>11</v>
      </c>
      <c r="I177" s="70">
        <v>0</v>
      </c>
      <c r="J177" s="70">
        <v>0</v>
      </c>
      <c r="K177" s="49">
        <v>0</v>
      </c>
      <c r="L177" s="49">
        <v>0</v>
      </c>
      <c r="M177" s="49">
        <v>0</v>
      </c>
      <c r="N177" s="49">
        <v>0</v>
      </c>
      <c r="O177" s="49">
        <v>0</v>
      </c>
      <c r="P177" s="49">
        <v>0</v>
      </c>
      <c r="Q177" s="49">
        <v>0</v>
      </c>
      <c r="R177" s="49">
        <v>0</v>
      </c>
      <c r="S177" s="49">
        <f t="shared" si="173"/>
        <v>0</v>
      </c>
      <c r="T177" s="49">
        <f t="shared" si="174"/>
        <v>0</v>
      </c>
    </row>
    <row r="178" spans="1:20" s="26" customFormat="1" ht="16.5" customHeight="1">
      <c r="A178" s="102" t="s">
        <v>232</v>
      </c>
      <c r="B178" s="103"/>
      <c r="C178" s="110" t="s">
        <v>17</v>
      </c>
      <c r="D178" s="111"/>
      <c r="E178" s="111"/>
      <c r="F178" s="111"/>
      <c r="G178" s="112"/>
      <c r="H178" s="27" t="s">
        <v>11</v>
      </c>
      <c r="I178" s="70">
        <v>0</v>
      </c>
      <c r="J178" s="70">
        <v>0</v>
      </c>
      <c r="K178" s="49">
        <v>0</v>
      </c>
      <c r="L178" s="49">
        <v>0</v>
      </c>
      <c r="M178" s="49">
        <v>0</v>
      </c>
      <c r="N178" s="49">
        <v>0</v>
      </c>
      <c r="O178" s="49">
        <v>0</v>
      </c>
      <c r="P178" s="49">
        <v>0</v>
      </c>
      <c r="Q178" s="49">
        <v>0</v>
      </c>
      <c r="R178" s="49">
        <v>0</v>
      </c>
      <c r="S178" s="49">
        <f t="shared" si="173"/>
        <v>0</v>
      </c>
      <c r="T178" s="49">
        <f t="shared" si="174"/>
        <v>0</v>
      </c>
    </row>
    <row r="179" spans="1:20" s="26" customFormat="1" ht="16.5" customHeight="1">
      <c r="A179" s="102" t="s">
        <v>233</v>
      </c>
      <c r="B179" s="103"/>
      <c r="C179" s="110" t="s">
        <v>19</v>
      </c>
      <c r="D179" s="111"/>
      <c r="E179" s="111"/>
      <c r="F179" s="111"/>
      <c r="G179" s="112"/>
      <c r="H179" s="27" t="s">
        <v>11</v>
      </c>
      <c r="I179" s="70">
        <v>0</v>
      </c>
      <c r="J179" s="70">
        <v>0</v>
      </c>
      <c r="K179" s="49">
        <v>0</v>
      </c>
      <c r="L179" s="49">
        <v>0</v>
      </c>
      <c r="M179" s="49">
        <v>0</v>
      </c>
      <c r="N179" s="49">
        <v>0</v>
      </c>
      <c r="O179" s="49">
        <v>0</v>
      </c>
      <c r="P179" s="49">
        <v>0</v>
      </c>
      <c r="Q179" s="49">
        <v>0</v>
      </c>
      <c r="R179" s="49">
        <v>0</v>
      </c>
      <c r="S179" s="49">
        <f t="shared" si="173"/>
        <v>0</v>
      </c>
      <c r="T179" s="49">
        <f t="shared" si="174"/>
        <v>0</v>
      </c>
    </row>
    <row r="180" spans="1:20" s="26" customFormat="1" ht="8.1" customHeight="1">
      <c r="A180" s="102" t="s">
        <v>234</v>
      </c>
      <c r="B180" s="103"/>
      <c r="C180" s="115" t="s">
        <v>21</v>
      </c>
      <c r="D180" s="116"/>
      <c r="E180" s="116"/>
      <c r="F180" s="116"/>
      <c r="G180" s="117"/>
      <c r="H180" s="27" t="s">
        <v>11</v>
      </c>
      <c r="I180" s="70">
        <v>0</v>
      </c>
      <c r="J180" s="70">
        <v>0</v>
      </c>
      <c r="K180" s="49">
        <v>0</v>
      </c>
      <c r="L180" s="49">
        <v>0</v>
      </c>
      <c r="M180" s="49">
        <v>0</v>
      </c>
      <c r="N180" s="49">
        <v>0</v>
      </c>
      <c r="O180" s="49">
        <v>0</v>
      </c>
      <c r="P180" s="49">
        <v>0</v>
      </c>
      <c r="Q180" s="49">
        <v>0</v>
      </c>
      <c r="R180" s="49">
        <v>0</v>
      </c>
      <c r="S180" s="49">
        <f t="shared" si="173"/>
        <v>0</v>
      </c>
      <c r="T180" s="49">
        <f t="shared" si="174"/>
        <v>0</v>
      </c>
    </row>
    <row r="181" spans="1:20" s="26" customFormat="1" ht="8.1" customHeight="1">
      <c r="A181" s="102" t="s">
        <v>235</v>
      </c>
      <c r="B181" s="103"/>
      <c r="C181" s="115" t="s">
        <v>23</v>
      </c>
      <c r="D181" s="116"/>
      <c r="E181" s="116"/>
      <c r="F181" s="116"/>
      <c r="G181" s="117"/>
      <c r="H181" s="27" t="s">
        <v>11</v>
      </c>
      <c r="I181" s="70">
        <v>0</v>
      </c>
      <c r="J181" s="70">
        <v>0</v>
      </c>
      <c r="K181" s="49">
        <v>0</v>
      </c>
      <c r="L181" s="49">
        <v>0</v>
      </c>
      <c r="M181" s="49">
        <v>0</v>
      </c>
      <c r="N181" s="49">
        <v>0</v>
      </c>
      <c r="O181" s="49">
        <v>0</v>
      </c>
      <c r="P181" s="49">
        <v>0</v>
      </c>
      <c r="Q181" s="49">
        <v>0</v>
      </c>
      <c r="R181" s="49">
        <v>0</v>
      </c>
      <c r="S181" s="49">
        <f t="shared" si="173"/>
        <v>0</v>
      </c>
      <c r="T181" s="49">
        <f t="shared" si="174"/>
        <v>0</v>
      </c>
    </row>
    <row r="182" spans="1:20" s="26" customFormat="1" ht="7.5" customHeight="1">
      <c r="A182" s="102" t="s">
        <v>236</v>
      </c>
      <c r="B182" s="103"/>
      <c r="C182" s="115" t="s">
        <v>25</v>
      </c>
      <c r="D182" s="116"/>
      <c r="E182" s="116"/>
      <c r="F182" s="116"/>
      <c r="G182" s="117"/>
      <c r="H182" s="27" t="s">
        <v>11</v>
      </c>
      <c r="I182" s="70">
        <v>0</v>
      </c>
      <c r="J182" s="70"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v>0</v>
      </c>
      <c r="P182" s="49">
        <v>0</v>
      </c>
      <c r="Q182" s="49">
        <v>0</v>
      </c>
      <c r="R182" s="49">
        <v>0</v>
      </c>
      <c r="S182" s="49">
        <f t="shared" si="173"/>
        <v>0</v>
      </c>
      <c r="T182" s="49">
        <f t="shared" si="174"/>
        <v>0</v>
      </c>
    </row>
    <row r="183" spans="1:20" s="26" customFormat="1" ht="8.1" customHeight="1">
      <c r="A183" s="102" t="s">
        <v>237</v>
      </c>
      <c r="B183" s="103"/>
      <c r="C183" s="115" t="s">
        <v>27</v>
      </c>
      <c r="D183" s="116"/>
      <c r="E183" s="116"/>
      <c r="F183" s="116"/>
      <c r="G183" s="117"/>
      <c r="H183" s="27" t="s">
        <v>11</v>
      </c>
      <c r="I183" s="70">
        <v>0</v>
      </c>
      <c r="J183" s="70"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v>0</v>
      </c>
      <c r="P183" s="49">
        <v>0</v>
      </c>
      <c r="Q183" s="49">
        <v>0</v>
      </c>
      <c r="R183" s="49">
        <v>0</v>
      </c>
      <c r="S183" s="49">
        <f t="shared" si="173"/>
        <v>0</v>
      </c>
      <c r="T183" s="49">
        <f t="shared" si="174"/>
        <v>0</v>
      </c>
    </row>
    <row r="184" spans="1:20" s="26" customFormat="1" ht="8.1" customHeight="1">
      <c r="A184" s="102" t="s">
        <v>238</v>
      </c>
      <c r="B184" s="103"/>
      <c r="C184" s="115" t="s">
        <v>29</v>
      </c>
      <c r="D184" s="116"/>
      <c r="E184" s="116"/>
      <c r="F184" s="116"/>
      <c r="G184" s="117"/>
      <c r="H184" s="27" t="s">
        <v>11</v>
      </c>
      <c r="I184" s="70">
        <v>1528.8</v>
      </c>
      <c r="J184" s="70">
        <v>1818.6</v>
      </c>
      <c r="K184" s="49">
        <v>2328.5639999999999</v>
      </c>
      <c r="L184" s="49">
        <v>0</v>
      </c>
      <c r="M184" s="49">
        <v>2729.21</v>
      </c>
      <c r="N184" s="49">
        <v>0</v>
      </c>
      <c r="O184" s="49">
        <v>2838.0920000000001</v>
      </c>
      <c r="P184" s="49">
        <v>0</v>
      </c>
      <c r="Q184" s="49">
        <v>2950.42</v>
      </c>
      <c r="R184" s="49">
        <f t="shared" ref="R184" si="175">R29*1.2</f>
        <v>0</v>
      </c>
      <c r="S184" s="49">
        <f>K184+M184+O184+Q184</f>
        <v>10846.286</v>
      </c>
      <c r="T184" s="49">
        <f t="shared" si="174"/>
        <v>0</v>
      </c>
    </row>
    <row r="185" spans="1:20" s="26" customFormat="1" ht="8.1" customHeight="1">
      <c r="A185" s="102" t="s">
        <v>239</v>
      </c>
      <c r="B185" s="103"/>
      <c r="C185" s="115" t="s">
        <v>31</v>
      </c>
      <c r="D185" s="116"/>
      <c r="E185" s="116"/>
      <c r="F185" s="116"/>
      <c r="G185" s="117"/>
      <c r="H185" s="27" t="s">
        <v>11</v>
      </c>
      <c r="I185" s="70">
        <v>0</v>
      </c>
      <c r="J185" s="70">
        <v>0</v>
      </c>
      <c r="K185" s="49">
        <v>0</v>
      </c>
      <c r="L185" s="49">
        <v>0</v>
      </c>
      <c r="M185" s="49">
        <v>0</v>
      </c>
      <c r="N185" s="49">
        <v>0</v>
      </c>
      <c r="O185" s="49">
        <v>0</v>
      </c>
      <c r="P185" s="49">
        <v>0</v>
      </c>
      <c r="Q185" s="49">
        <v>0</v>
      </c>
      <c r="R185" s="49">
        <v>0</v>
      </c>
      <c r="S185" s="49">
        <f t="shared" si="173"/>
        <v>0</v>
      </c>
      <c r="T185" s="49">
        <f t="shared" si="174"/>
        <v>0</v>
      </c>
    </row>
    <row r="186" spans="1:20" s="26" customFormat="1" ht="16.5" customHeight="1">
      <c r="A186" s="102" t="s">
        <v>240</v>
      </c>
      <c r="B186" s="103"/>
      <c r="C186" s="115" t="s">
        <v>33</v>
      </c>
      <c r="D186" s="116"/>
      <c r="E186" s="116"/>
      <c r="F186" s="116"/>
      <c r="G186" s="117"/>
      <c r="H186" s="27" t="s">
        <v>11</v>
      </c>
      <c r="I186" s="70">
        <f t="shared" ref="I186" si="176">SUM(I187:I188)</f>
        <v>0</v>
      </c>
      <c r="J186" s="70">
        <f t="shared" ref="J186" si="177">SUM(J187:J188)</f>
        <v>0</v>
      </c>
      <c r="K186" s="49">
        <f t="shared" ref="K186" si="178">SUM(K187:K188)</f>
        <v>0</v>
      </c>
      <c r="L186" s="49">
        <f t="shared" ref="L186:M186" si="179">SUM(L187:L188)</f>
        <v>0</v>
      </c>
      <c r="M186" s="49">
        <f t="shared" si="179"/>
        <v>0</v>
      </c>
      <c r="N186" s="49">
        <f t="shared" ref="N186:R186" si="180">SUM(N187:N188)</f>
        <v>0</v>
      </c>
      <c r="O186" s="49">
        <f t="shared" si="180"/>
        <v>0</v>
      </c>
      <c r="P186" s="49">
        <f t="shared" si="180"/>
        <v>0</v>
      </c>
      <c r="Q186" s="49">
        <f t="shared" si="180"/>
        <v>0</v>
      </c>
      <c r="R186" s="49">
        <f t="shared" si="180"/>
        <v>0</v>
      </c>
      <c r="S186" s="49">
        <f t="shared" si="173"/>
        <v>0</v>
      </c>
      <c r="T186" s="49">
        <f t="shared" si="174"/>
        <v>0</v>
      </c>
    </row>
    <row r="187" spans="1:20" s="26" customFormat="1" ht="8.1" customHeight="1">
      <c r="A187" s="102" t="s">
        <v>241</v>
      </c>
      <c r="B187" s="103"/>
      <c r="C187" s="110" t="s">
        <v>35</v>
      </c>
      <c r="D187" s="111"/>
      <c r="E187" s="111"/>
      <c r="F187" s="111"/>
      <c r="G187" s="112"/>
      <c r="H187" s="27" t="s">
        <v>11</v>
      </c>
      <c r="I187" s="70">
        <v>0</v>
      </c>
      <c r="J187" s="70">
        <v>0</v>
      </c>
      <c r="K187" s="49">
        <v>0</v>
      </c>
      <c r="L187" s="49">
        <v>0</v>
      </c>
      <c r="M187" s="49">
        <v>0</v>
      </c>
      <c r="N187" s="49">
        <v>0</v>
      </c>
      <c r="O187" s="49">
        <v>0</v>
      </c>
      <c r="P187" s="49">
        <v>0</v>
      </c>
      <c r="Q187" s="49">
        <v>0</v>
      </c>
      <c r="R187" s="49">
        <v>0</v>
      </c>
      <c r="S187" s="49">
        <f t="shared" si="173"/>
        <v>0</v>
      </c>
      <c r="T187" s="49">
        <f t="shared" si="174"/>
        <v>0</v>
      </c>
    </row>
    <row r="188" spans="1:20" s="26" customFormat="1" ht="8.1" customHeight="1">
      <c r="A188" s="102" t="s">
        <v>242</v>
      </c>
      <c r="B188" s="103"/>
      <c r="C188" s="110" t="s">
        <v>37</v>
      </c>
      <c r="D188" s="111"/>
      <c r="E188" s="111"/>
      <c r="F188" s="111"/>
      <c r="G188" s="112"/>
      <c r="H188" s="27" t="s">
        <v>11</v>
      </c>
      <c r="I188" s="70">
        <v>0</v>
      </c>
      <c r="J188" s="70">
        <v>0</v>
      </c>
      <c r="K188" s="49">
        <v>0</v>
      </c>
      <c r="L188" s="49">
        <v>0</v>
      </c>
      <c r="M188" s="49">
        <v>0</v>
      </c>
      <c r="N188" s="49">
        <v>0</v>
      </c>
      <c r="O188" s="49">
        <v>0</v>
      </c>
      <c r="P188" s="49">
        <v>0</v>
      </c>
      <c r="Q188" s="49">
        <v>0</v>
      </c>
      <c r="R188" s="49">
        <v>0</v>
      </c>
      <c r="S188" s="49">
        <f t="shared" si="173"/>
        <v>0</v>
      </c>
      <c r="T188" s="49">
        <f t="shared" si="174"/>
        <v>0</v>
      </c>
    </row>
    <row r="189" spans="1:20" s="26" customFormat="1" ht="25.5" customHeight="1">
      <c r="A189" s="102" t="s">
        <v>243</v>
      </c>
      <c r="B189" s="103"/>
      <c r="C189" s="115" t="s">
        <v>244</v>
      </c>
      <c r="D189" s="116"/>
      <c r="E189" s="116"/>
      <c r="F189" s="116"/>
      <c r="G189" s="117"/>
      <c r="H189" s="27" t="s">
        <v>11</v>
      </c>
      <c r="I189" s="70">
        <f t="shared" ref="I189" si="181">SUM(I190:I191)</f>
        <v>0</v>
      </c>
      <c r="J189" s="70">
        <f t="shared" ref="J189" si="182">SUM(J190:J191)</f>
        <v>0</v>
      </c>
      <c r="K189" s="49">
        <f t="shared" ref="K189" si="183">SUM(K190:K191)</f>
        <v>0</v>
      </c>
      <c r="L189" s="49">
        <f t="shared" ref="L189:M189" si="184">SUM(L190:L191)</f>
        <v>0</v>
      </c>
      <c r="M189" s="49">
        <f t="shared" si="184"/>
        <v>0</v>
      </c>
      <c r="N189" s="49">
        <f t="shared" ref="N189:R189" si="185">SUM(N190:N191)</f>
        <v>0</v>
      </c>
      <c r="O189" s="49">
        <f t="shared" si="185"/>
        <v>0</v>
      </c>
      <c r="P189" s="49">
        <f t="shared" si="185"/>
        <v>0</v>
      </c>
      <c r="Q189" s="49">
        <f t="shared" si="185"/>
        <v>0</v>
      </c>
      <c r="R189" s="49">
        <f t="shared" si="185"/>
        <v>0</v>
      </c>
      <c r="S189" s="49">
        <f t="shared" si="173"/>
        <v>0</v>
      </c>
      <c r="T189" s="49">
        <f t="shared" si="174"/>
        <v>0</v>
      </c>
    </row>
    <row r="190" spans="1:20" s="26" customFormat="1" ht="8.1" customHeight="1">
      <c r="A190" s="102" t="s">
        <v>245</v>
      </c>
      <c r="B190" s="103"/>
      <c r="C190" s="110" t="s">
        <v>246</v>
      </c>
      <c r="D190" s="111"/>
      <c r="E190" s="111"/>
      <c r="F190" s="111"/>
      <c r="G190" s="112"/>
      <c r="H190" s="27" t="s">
        <v>11</v>
      </c>
      <c r="I190" s="70">
        <v>0</v>
      </c>
      <c r="J190" s="70">
        <v>0</v>
      </c>
      <c r="K190" s="49">
        <v>0</v>
      </c>
      <c r="L190" s="49">
        <v>0</v>
      </c>
      <c r="M190" s="49">
        <v>0</v>
      </c>
      <c r="N190" s="49">
        <v>0</v>
      </c>
      <c r="O190" s="49">
        <v>0</v>
      </c>
      <c r="P190" s="49">
        <v>0</v>
      </c>
      <c r="Q190" s="49">
        <v>0</v>
      </c>
      <c r="R190" s="49">
        <v>0</v>
      </c>
      <c r="S190" s="49">
        <f t="shared" si="173"/>
        <v>0</v>
      </c>
      <c r="T190" s="49">
        <f t="shared" si="174"/>
        <v>0</v>
      </c>
    </row>
    <row r="191" spans="1:20" s="26" customFormat="1" ht="8.1" customHeight="1">
      <c r="A191" s="102" t="s">
        <v>247</v>
      </c>
      <c r="B191" s="103"/>
      <c r="C191" s="110" t="s">
        <v>248</v>
      </c>
      <c r="D191" s="111"/>
      <c r="E191" s="111"/>
      <c r="F191" s="111"/>
      <c r="G191" s="112"/>
      <c r="H191" s="27" t="s">
        <v>11</v>
      </c>
      <c r="I191" s="70">
        <v>0</v>
      </c>
      <c r="J191" s="70">
        <v>0</v>
      </c>
      <c r="K191" s="49">
        <v>0</v>
      </c>
      <c r="L191" s="49">
        <v>0</v>
      </c>
      <c r="M191" s="49">
        <v>0</v>
      </c>
      <c r="N191" s="49">
        <v>0</v>
      </c>
      <c r="O191" s="49">
        <v>0</v>
      </c>
      <c r="P191" s="49">
        <v>0</v>
      </c>
      <c r="Q191" s="49">
        <v>0</v>
      </c>
      <c r="R191" s="49">
        <v>0</v>
      </c>
      <c r="S191" s="49">
        <f t="shared" si="173"/>
        <v>0</v>
      </c>
      <c r="T191" s="49">
        <f t="shared" si="174"/>
        <v>0</v>
      </c>
    </row>
    <row r="192" spans="1:20" s="26" customFormat="1" ht="8.1" customHeight="1">
      <c r="A192" s="102" t="s">
        <v>249</v>
      </c>
      <c r="B192" s="103"/>
      <c r="C192" s="115" t="s">
        <v>39</v>
      </c>
      <c r="D192" s="116"/>
      <c r="E192" s="116"/>
      <c r="F192" s="116"/>
      <c r="G192" s="117"/>
      <c r="H192" s="27" t="s">
        <v>11</v>
      </c>
      <c r="I192" s="70">
        <f>719.097+3.768</f>
        <v>722.86500000000001</v>
      </c>
      <c r="J192" s="70">
        <f>376.11+20</f>
        <v>396.11</v>
      </c>
      <c r="K192" s="49">
        <v>7.7299776000000007</v>
      </c>
      <c r="L192" s="49">
        <v>0</v>
      </c>
      <c r="M192" s="49">
        <v>8.0546366591999998</v>
      </c>
      <c r="N192" s="49">
        <v>0</v>
      </c>
      <c r="O192" s="49">
        <f>M192*1.04</f>
        <v>8.3768221255679993</v>
      </c>
      <c r="P192" s="49">
        <v>0</v>
      </c>
      <c r="Q192" s="49">
        <v>8.7118950105907214</v>
      </c>
      <c r="R192" s="49">
        <f t="shared" ref="R192" si="186">R34*1.2</f>
        <v>0</v>
      </c>
      <c r="S192" s="49">
        <f>K192+M192+O192+Q192</f>
        <v>32.873331395358726</v>
      </c>
      <c r="T192" s="49">
        <f t="shared" si="174"/>
        <v>0</v>
      </c>
    </row>
    <row r="193" spans="1:20" s="26" customFormat="1" ht="9" customHeight="1">
      <c r="A193" s="128" t="s">
        <v>250</v>
      </c>
      <c r="B193" s="129"/>
      <c r="C193" s="130" t="s">
        <v>251</v>
      </c>
      <c r="D193" s="131"/>
      <c r="E193" s="131"/>
      <c r="F193" s="131"/>
      <c r="G193" s="132"/>
      <c r="H193" s="78" t="s">
        <v>11</v>
      </c>
      <c r="I193" s="79">
        <f>SUM(I194,I195,I199:I204,I206:I210)</f>
        <v>2136.9859999999999</v>
      </c>
      <c r="J193" s="79">
        <f>SUM(J194,J195,J199:J204,J206:J210)</f>
        <v>2150.6300000000006</v>
      </c>
      <c r="K193" s="80">
        <f>SUM(K194,K195,K199:K204,K206:K210)</f>
        <v>2305.3734239999999</v>
      </c>
      <c r="L193" s="80">
        <f t="shared" ref="L193:M193" si="187">SUM(L194,L195,L199:L204,L206:L210)</f>
        <v>0</v>
      </c>
      <c r="M193" s="80">
        <f t="shared" si="187"/>
        <v>2686.1681838080003</v>
      </c>
      <c r="N193" s="80">
        <f t="shared" ref="N193:R193" si="188">SUM(N194,N195,N199:N204,N206:N210)</f>
        <v>0</v>
      </c>
      <c r="O193" s="80">
        <f t="shared" si="188"/>
        <v>2793.6149111603199</v>
      </c>
      <c r="P193" s="80">
        <f t="shared" si="188"/>
        <v>0</v>
      </c>
      <c r="Q193" s="80">
        <f t="shared" si="188"/>
        <v>2905.3595076067331</v>
      </c>
      <c r="R193" s="80">
        <f t="shared" si="188"/>
        <v>0</v>
      </c>
      <c r="S193" s="80">
        <f t="shared" si="173"/>
        <v>10690.516026575053</v>
      </c>
      <c r="T193" s="80">
        <f t="shared" si="174"/>
        <v>0</v>
      </c>
    </row>
    <row r="194" spans="1:20" s="26" customFormat="1" ht="8.1" customHeight="1">
      <c r="A194" s="102" t="s">
        <v>252</v>
      </c>
      <c r="B194" s="103"/>
      <c r="C194" s="115" t="s">
        <v>253</v>
      </c>
      <c r="D194" s="116"/>
      <c r="E194" s="116"/>
      <c r="F194" s="116"/>
      <c r="G194" s="117"/>
      <c r="H194" s="27" t="s">
        <v>11</v>
      </c>
      <c r="I194" s="70">
        <v>0</v>
      </c>
      <c r="J194" s="70">
        <v>0</v>
      </c>
      <c r="K194" s="49">
        <v>0</v>
      </c>
      <c r="L194" s="49">
        <v>0</v>
      </c>
      <c r="M194" s="49">
        <v>0</v>
      </c>
      <c r="N194" s="49">
        <v>0</v>
      </c>
      <c r="O194" s="49">
        <v>0</v>
      </c>
      <c r="P194" s="49">
        <v>0</v>
      </c>
      <c r="Q194" s="49">
        <v>0</v>
      </c>
      <c r="R194" s="49">
        <v>0</v>
      </c>
      <c r="S194" s="49">
        <f t="shared" si="173"/>
        <v>0</v>
      </c>
      <c r="T194" s="49">
        <f t="shared" si="174"/>
        <v>0</v>
      </c>
    </row>
    <row r="195" spans="1:20" s="26" customFormat="1" ht="8.1" customHeight="1">
      <c r="A195" s="102" t="s">
        <v>254</v>
      </c>
      <c r="B195" s="103"/>
      <c r="C195" s="115" t="s">
        <v>255</v>
      </c>
      <c r="D195" s="116"/>
      <c r="E195" s="116"/>
      <c r="F195" s="116"/>
      <c r="G195" s="117"/>
      <c r="H195" s="27" t="s">
        <v>11</v>
      </c>
      <c r="I195" s="70">
        <f>SUM(I196:I198)</f>
        <v>1024.7566666666667</v>
      </c>
      <c r="J195" s="70">
        <f>SUM(J196:J198)</f>
        <v>1167.3766666666668</v>
      </c>
      <c r="K195" s="49">
        <f t="shared" ref="K195" si="189">SUM(K196:K198)</f>
        <v>973.88400000000001</v>
      </c>
      <c r="L195" s="49">
        <f t="shared" ref="L195:M195" si="190">SUM(L196:L198)</f>
        <v>0</v>
      </c>
      <c r="M195" s="49">
        <f t="shared" si="190"/>
        <v>1115.96</v>
      </c>
      <c r="N195" s="49">
        <f t="shared" ref="N195:R195" si="191">SUM(N196:N198)</f>
        <v>0</v>
      </c>
      <c r="O195" s="49">
        <f t="shared" si="191"/>
        <v>1160.5984000000001</v>
      </c>
      <c r="P195" s="49">
        <f t="shared" si="191"/>
        <v>0</v>
      </c>
      <c r="Q195" s="49">
        <f t="shared" si="191"/>
        <v>1207.0223360000002</v>
      </c>
      <c r="R195" s="49">
        <f t="shared" si="191"/>
        <v>0</v>
      </c>
      <c r="S195" s="49">
        <f t="shared" si="173"/>
        <v>4457.4647359999999</v>
      </c>
      <c r="T195" s="49">
        <f t="shared" si="174"/>
        <v>0</v>
      </c>
    </row>
    <row r="196" spans="1:20" s="26" customFormat="1" ht="8.1" customHeight="1">
      <c r="A196" s="180" t="s">
        <v>256</v>
      </c>
      <c r="B196" s="181"/>
      <c r="C196" s="110" t="s">
        <v>257</v>
      </c>
      <c r="D196" s="111"/>
      <c r="E196" s="111"/>
      <c r="F196" s="111"/>
      <c r="G196" s="112"/>
      <c r="H196" s="27" t="s">
        <v>11</v>
      </c>
      <c r="I196" s="70">
        <f>1226.6/1.2</f>
        <v>1022.1666666666666</v>
      </c>
      <c r="J196" s="70">
        <f>1398.2/1.2</f>
        <v>1165.1666666666667</v>
      </c>
      <c r="K196" s="49">
        <v>973.88400000000001</v>
      </c>
      <c r="L196" s="49">
        <v>0</v>
      </c>
      <c r="M196" s="49">
        <v>1115.96</v>
      </c>
      <c r="N196" s="49">
        <v>0</v>
      </c>
      <c r="O196" s="49">
        <f>M196*1.04</f>
        <v>1160.5984000000001</v>
      </c>
      <c r="P196" s="49">
        <v>0</v>
      </c>
      <c r="Q196" s="49">
        <f>O196*1.04</f>
        <v>1207.0223360000002</v>
      </c>
      <c r="R196" s="49">
        <f t="shared" ref="R196" si="192">R55*1.2</f>
        <v>0</v>
      </c>
      <c r="S196" s="49">
        <f>K196+M196+O196+Q196</f>
        <v>4457.4647359999999</v>
      </c>
      <c r="T196" s="49">
        <f t="shared" si="174"/>
        <v>0</v>
      </c>
    </row>
    <row r="197" spans="1:20" s="26" customFormat="1" ht="8.1" customHeight="1">
      <c r="A197" s="102" t="s">
        <v>258</v>
      </c>
      <c r="B197" s="103"/>
      <c r="C197" s="110" t="s">
        <v>259</v>
      </c>
      <c r="D197" s="111"/>
      <c r="E197" s="111"/>
      <c r="F197" s="111"/>
      <c r="G197" s="112"/>
      <c r="H197" s="27" t="s">
        <v>11</v>
      </c>
      <c r="I197" s="70">
        <v>2.59</v>
      </c>
      <c r="J197" s="70">
        <v>2.21</v>
      </c>
      <c r="K197" s="49">
        <v>0</v>
      </c>
      <c r="L197" s="49">
        <v>0</v>
      </c>
      <c r="M197" s="49">
        <v>0</v>
      </c>
      <c r="N197" s="49">
        <v>0</v>
      </c>
      <c r="O197" s="49">
        <v>0</v>
      </c>
      <c r="P197" s="49">
        <v>0</v>
      </c>
      <c r="Q197" s="49">
        <v>0</v>
      </c>
      <c r="R197" s="49">
        <v>0</v>
      </c>
      <c r="S197" s="49">
        <f t="shared" si="173"/>
        <v>0</v>
      </c>
      <c r="T197" s="49">
        <f t="shared" si="174"/>
        <v>0</v>
      </c>
    </row>
    <row r="198" spans="1:20" s="26" customFormat="1" ht="8.1" customHeight="1">
      <c r="A198" s="102" t="s">
        <v>260</v>
      </c>
      <c r="B198" s="103"/>
      <c r="C198" s="110" t="s">
        <v>261</v>
      </c>
      <c r="D198" s="111"/>
      <c r="E198" s="111"/>
      <c r="F198" s="111"/>
      <c r="G198" s="112"/>
      <c r="H198" s="27" t="s">
        <v>11</v>
      </c>
      <c r="I198" s="70">
        <v>0</v>
      </c>
      <c r="J198" s="70">
        <v>0</v>
      </c>
      <c r="K198" s="49">
        <v>0</v>
      </c>
      <c r="L198" s="49">
        <v>0</v>
      </c>
      <c r="M198" s="49">
        <v>0</v>
      </c>
      <c r="N198" s="49">
        <v>0</v>
      </c>
      <c r="O198" s="49">
        <v>0</v>
      </c>
      <c r="P198" s="49">
        <v>0</v>
      </c>
      <c r="Q198" s="49">
        <v>0</v>
      </c>
      <c r="R198" s="49">
        <v>0</v>
      </c>
      <c r="S198" s="49">
        <f t="shared" si="173"/>
        <v>0</v>
      </c>
      <c r="T198" s="49">
        <f t="shared" si="174"/>
        <v>0</v>
      </c>
    </row>
    <row r="199" spans="1:20" s="26" customFormat="1" ht="16.5" customHeight="1">
      <c r="A199" s="102" t="s">
        <v>262</v>
      </c>
      <c r="B199" s="103"/>
      <c r="C199" s="115" t="s">
        <v>263</v>
      </c>
      <c r="D199" s="116"/>
      <c r="E199" s="116"/>
      <c r="F199" s="116"/>
      <c r="G199" s="117"/>
      <c r="H199" s="27" t="s">
        <v>11</v>
      </c>
      <c r="I199" s="70">
        <v>0</v>
      </c>
      <c r="J199" s="70">
        <v>0</v>
      </c>
      <c r="K199" s="49">
        <v>0</v>
      </c>
      <c r="L199" s="49">
        <v>0</v>
      </c>
      <c r="M199" s="49">
        <v>0</v>
      </c>
      <c r="N199" s="49">
        <v>0</v>
      </c>
      <c r="O199" s="49">
        <v>0</v>
      </c>
      <c r="P199" s="49">
        <v>0</v>
      </c>
      <c r="Q199" s="49">
        <v>0</v>
      </c>
      <c r="R199" s="49">
        <v>0</v>
      </c>
      <c r="S199" s="49">
        <f t="shared" si="173"/>
        <v>0</v>
      </c>
      <c r="T199" s="49">
        <f t="shared" si="174"/>
        <v>0</v>
      </c>
    </row>
    <row r="200" spans="1:20" s="26" customFormat="1" ht="16.5" customHeight="1">
      <c r="A200" s="102" t="s">
        <v>264</v>
      </c>
      <c r="B200" s="103"/>
      <c r="C200" s="115" t="s">
        <v>265</v>
      </c>
      <c r="D200" s="116"/>
      <c r="E200" s="116"/>
      <c r="F200" s="116"/>
      <c r="G200" s="117"/>
      <c r="H200" s="27" t="s">
        <v>11</v>
      </c>
      <c r="I200" s="70">
        <f>805.15/1.2</f>
        <v>670.95833333333337</v>
      </c>
      <c r="J200" s="70">
        <f>1045/1.2</f>
        <v>870.83333333333337</v>
      </c>
      <c r="K200" s="49">
        <v>1064.664</v>
      </c>
      <c r="L200" s="49">
        <v>0</v>
      </c>
      <c r="M200" s="49">
        <v>1284.1600000000001</v>
      </c>
      <c r="N200" s="49">
        <v>0</v>
      </c>
      <c r="O200" s="49">
        <f>M200*1.04</f>
        <v>1335.5264000000002</v>
      </c>
      <c r="P200" s="49">
        <v>0</v>
      </c>
      <c r="Q200" s="49">
        <f>O200*1.04</f>
        <v>1388.9474560000003</v>
      </c>
      <c r="R200" s="49">
        <f t="shared" ref="R200" si="193">R61*1.2</f>
        <v>0</v>
      </c>
      <c r="S200" s="49">
        <f>K200+M200+O200+Q200</f>
        <v>5073.297856000001</v>
      </c>
      <c r="T200" s="49">
        <f t="shared" si="174"/>
        <v>0</v>
      </c>
    </row>
    <row r="201" spans="1:20" s="26" customFormat="1" ht="8.1" customHeight="1">
      <c r="A201" s="102" t="s">
        <v>266</v>
      </c>
      <c r="B201" s="103"/>
      <c r="C201" s="115" t="s">
        <v>267</v>
      </c>
      <c r="D201" s="116"/>
      <c r="E201" s="116"/>
      <c r="F201" s="116"/>
      <c r="G201" s="117"/>
      <c r="H201" s="27" t="s">
        <v>11</v>
      </c>
      <c r="I201" s="70">
        <v>0</v>
      </c>
      <c r="J201" s="70">
        <v>0</v>
      </c>
      <c r="K201" s="49">
        <v>0</v>
      </c>
      <c r="L201" s="49">
        <v>0</v>
      </c>
      <c r="M201" s="49">
        <v>0</v>
      </c>
      <c r="N201" s="49">
        <v>0</v>
      </c>
      <c r="O201" s="49">
        <f>M201*1.04</f>
        <v>0</v>
      </c>
      <c r="P201" s="49">
        <v>0</v>
      </c>
      <c r="Q201" s="49">
        <v>0</v>
      </c>
      <c r="R201" s="49">
        <v>0</v>
      </c>
      <c r="S201" s="49">
        <f t="shared" si="173"/>
        <v>0</v>
      </c>
      <c r="T201" s="49">
        <f t="shared" si="174"/>
        <v>0</v>
      </c>
    </row>
    <row r="202" spans="1:20" s="26" customFormat="1" ht="8.1" customHeight="1">
      <c r="A202" s="102" t="s">
        <v>268</v>
      </c>
      <c r="B202" s="103"/>
      <c r="C202" s="115" t="s">
        <v>269</v>
      </c>
      <c r="D202" s="116"/>
      <c r="E202" s="116"/>
      <c r="F202" s="116"/>
      <c r="G202" s="117"/>
      <c r="H202" s="27" t="s">
        <v>11</v>
      </c>
      <c r="I202" s="70">
        <v>29.8</v>
      </c>
      <c r="J202" s="70">
        <v>25.488</v>
      </c>
      <c r="K202" s="49">
        <v>63.4</v>
      </c>
      <c r="L202" s="49">
        <v>0</v>
      </c>
      <c r="M202" s="49">
        <v>66.5</v>
      </c>
      <c r="N202" s="49">
        <v>0</v>
      </c>
      <c r="O202" s="49">
        <f>M202*1.04</f>
        <v>69.16</v>
      </c>
      <c r="P202" s="49">
        <v>0</v>
      </c>
      <c r="Q202" s="49">
        <f>O202*1.04</f>
        <v>71.926400000000001</v>
      </c>
      <c r="R202" s="49">
        <v>0</v>
      </c>
      <c r="S202" s="49">
        <f>K202+M202+O202+Q202</f>
        <v>270.9864</v>
      </c>
      <c r="T202" s="49">
        <f t="shared" si="174"/>
        <v>0</v>
      </c>
    </row>
    <row r="203" spans="1:20" s="26" customFormat="1" ht="8.1" customHeight="1">
      <c r="A203" s="102" t="s">
        <v>270</v>
      </c>
      <c r="B203" s="103"/>
      <c r="C203" s="115" t="s">
        <v>271</v>
      </c>
      <c r="D203" s="116"/>
      <c r="E203" s="116"/>
      <c r="F203" s="116"/>
      <c r="G203" s="117"/>
      <c r="H203" s="27" t="s">
        <v>11</v>
      </c>
      <c r="I203" s="70">
        <v>2.2999999999999998</v>
      </c>
      <c r="J203" s="70">
        <v>2.2999999999999998</v>
      </c>
      <c r="K203" s="49">
        <v>27.22</v>
      </c>
      <c r="L203" s="49">
        <v>0</v>
      </c>
      <c r="M203" s="49">
        <v>28.77</v>
      </c>
      <c r="N203" s="49">
        <v>0</v>
      </c>
      <c r="O203" s="49">
        <f>M203*1.04</f>
        <v>29.9208</v>
      </c>
      <c r="P203" s="49">
        <v>0</v>
      </c>
      <c r="Q203" s="49">
        <f>O203*1.04</f>
        <v>31.117632</v>
      </c>
      <c r="R203" s="49">
        <v>0</v>
      </c>
      <c r="S203" s="49">
        <f>K203+M203+O203+Q203</f>
        <v>117.028432</v>
      </c>
      <c r="T203" s="49">
        <f t="shared" si="174"/>
        <v>0</v>
      </c>
    </row>
    <row r="204" spans="1:20" s="26" customFormat="1" ht="8.1" customHeight="1">
      <c r="A204" s="102" t="s">
        <v>272</v>
      </c>
      <c r="B204" s="103"/>
      <c r="C204" s="115" t="s">
        <v>273</v>
      </c>
      <c r="D204" s="116"/>
      <c r="E204" s="116"/>
      <c r="F204" s="116"/>
      <c r="G204" s="117"/>
      <c r="H204" s="27" t="s">
        <v>11</v>
      </c>
      <c r="I204" s="70">
        <f>I205</f>
        <v>12.047000000000001</v>
      </c>
      <c r="J204" s="70">
        <f>J205</f>
        <v>29.34</v>
      </c>
      <c r="K204" s="70">
        <f t="shared" ref="K204:R204" si="194">K205</f>
        <v>21.05</v>
      </c>
      <c r="L204" s="70">
        <f t="shared" si="194"/>
        <v>0</v>
      </c>
      <c r="M204" s="70">
        <f t="shared" si="194"/>
        <v>27.61</v>
      </c>
      <c r="N204" s="70">
        <f t="shared" si="194"/>
        <v>0</v>
      </c>
      <c r="O204" s="70">
        <f t="shared" si="194"/>
        <v>28.714400000000001</v>
      </c>
      <c r="P204" s="70">
        <f t="shared" si="194"/>
        <v>0</v>
      </c>
      <c r="Q204" s="70">
        <f t="shared" si="194"/>
        <v>29.862976000000003</v>
      </c>
      <c r="R204" s="70">
        <f t="shared" si="194"/>
        <v>0</v>
      </c>
      <c r="S204" s="49">
        <f t="shared" si="173"/>
        <v>107.237376</v>
      </c>
      <c r="T204" s="49">
        <f t="shared" si="174"/>
        <v>0</v>
      </c>
    </row>
    <row r="205" spans="1:20" s="26" customFormat="1" ht="8.1" customHeight="1">
      <c r="A205" s="102" t="s">
        <v>274</v>
      </c>
      <c r="B205" s="103"/>
      <c r="C205" s="110" t="s">
        <v>275</v>
      </c>
      <c r="D205" s="111"/>
      <c r="E205" s="111"/>
      <c r="F205" s="111"/>
      <c r="G205" s="112"/>
      <c r="H205" s="27" t="s">
        <v>11</v>
      </c>
      <c r="I205" s="70">
        <v>12.047000000000001</v>
      </c>
      <c r="J205" s="70">
        <v>29.34</v>
      </c>
      <c r="K205" s="49">
        <v>21.05</v>
      </c>
      <c r="L205" s="49">
        <v>0</v>
      </c>
      <c r="M205" s="49">
        <v>27.61</v>
      </c>
      <c r="N205" s="49">
        <v>0</v>
      </c>
      <c r="O205" s="49">
        <f t="shared" ref="O205:O207" si="195">M205*1.04</f>
        <v>28.714400000000001</v>
      </c>
      <c r="P205" s="49">
        <v>0</v>
      </c>
      <c r="Q205" s="49">
        <f t="shared" ref="Q205:Q207" si="196">O205*1.04</f>
        <v>29.862976000000003</v>
      </c>
      <c r="R205" s="49">
        <v>0</v>
      </c>
      <c r="S205" s="49">
        <f t="shared" ref="S205:S210" si="197">K205+M205+O205+Q205</f>
        <v>107.237376</v>
      </c>
      <c r="T205" s="49">
        <f t="shared" si="174"/>
        <v>0</v>
      </c>
    </row>
    <row r="206" spans="1:20" s="26" customFormat="1" ht="8.1" customHeight="1">
      <c r="A206" s="102" t="s">
        <v>276</v>
      </c>
      <c r="B206" s="103"/>
      <c r="C206" s="115" t="s">
        <v>277</v>
      </c>
      <c r="D206" s="116"/>
      <c r="E206" s="116"/>
      <c r="F206" s="116"/>
      <c r="G206" s="117"/>
      <c r="H206" s="27" t="s">
        <v>11</v>
      </c>
      <c r="I206" s="70">
        <v>396.82399999999984</v>
      </c>
      <c r="J206" s="70">
        <f>2150.592-2095.6</f>
        <v>54.992000000000189</v>
      </c>
      <c r="K206" s="49">
        <v>58.951424000000209</v>
      </c>
      <c r="L206" s="49">
        <v>0</v>
      </c>
      <c r="M206" s="49">
        <v>61.427383808000222</v>
      </c>
      <c r="N206" s="49">
        <v>0</v>
      </c>
      <c r="O206" s="49">
        <f t="shared" si="195"/>
        <v>63.884479160320232</v>
      </c>
      <c r="P206" s="49">
        <v>0</v>
      </c>
      <c r="Q206" s="49">
        <f t="shared" si="196"/>
        <v>66.439858326733045</v>
      </c>
      <c r="R206" s="49">
        <v>0</v>
      </c>
      <c r="S206" s="49">
        <f t="shared" si="197"/>
        <v>250.70314529505373</v>
      </c>
      <c r="T206" s="49">
        <f t="shared" si="174"/>
        <v>0</v>
      </c>
    </row>
    <row r="207" spans="1:20" s="26" customFormat="1" ht="8.1" customHeight="1">
      <c r="A207" s="102" t="s">
        <v>278</v>
      </c>
      <c r="B207" s="103"/>
      <c r="C207" s="115" t="s">
        <v>279</v>
      </c>
      <c r="D207" s="116"/>
      <c r="E207" s="116"/>
      <c r="F207" s="116"/>
      <c r="G207" s="117"/>
      <c r="H207" s="27" t="s">
        <v>11</v>
      </c>
      <c r="I207" s="70">
        <v>0</v>
      </c>
      <c r="J207" s="70">
        <v>0</v>
      </c>
      <c r="K207" s="49">
        <v>0</v>
      </c>
      <c r="L207" s="49">
        <v>0</v>
      </c>
      <c r="M207" s="49">
        <v>0</v>
      </c>
      <c r="N207" s="49">
        <v>0</v>
      </c>
      <c r="O207" s="49">
        <f t="shared" si="195"/>
        <v>0</v>
      </c>
      <c r="P207" s="49">
        <v>0</v>
      </c>
      <c r="Q207" s="49">
        <f t="shared" si="196"/>
        <v>0</v>
      </c>
      <c r="R207" s="49">
        <v>0</v>
      </c>
      <c r="S207" s="49">
        <f t="shared" si="197"/>
        <v>0</v>
      </c>
      <c r="T207" s="49">
        <f t="shared" si="174"/>
        <v>0</v>
      </c>
    </row>
    <row r="208" spans="1:20" s="26" customFormat="1" ht="8.1" customHeight="1">
      <c r="A208" s="102" t="s">
        <v>280</v>
      </c>
      <c r="B208" s="103"/>
      <c r="C208" s="115" t="s">
        <v>281</v>
      </c>
      <c r="D208" s="116"/>
      <c r="E208" s="116"/>
      <c r="F208" s="116"/>
      <c r="G208" s="117"/>
      <c r="H208" s="27" t="s">
        <v>11</v>
      </c>
      <c r="I208" s="70">
        <v>0.3</v>
      </c>
      <c r="J208" s="70">
        <v>0.3</v>
      </c>
      <c r="K208" s="49">
        <v>10.943999999999999</v>
      </c>
      <c r="L208" s="49">
        <v>0</v>
      </c>
      <c r="M208" s="49">
        <v>11.712</v>
      </c>
      <c r="N208" s="49">
        <f t="shared" ref="N208:P208" si="198">N77*1.2</f>
        <v>0</v>
      </c>
      <c r="O208" s="49">
        <f>M208*1.04</f>
        <v>12.180479999999999</v>
      </c>
      <c r="P208" s="49">
        <f t="shared" si="198"/>
        <v>0</v>
      </c>
      <c r="Q208" s="49">
        <f>O208*1.04</f>
        <v>12.667699199999999</v>
      </c>
      <c r="R208" s="49">
        <v>0</v>
      </c>
      <c r="S208" s="49">
        <f t="shared" si="197"/>
        <v>47.504179199999996</v>
      </c>
      <c r="T208" s="49">
        <f t="shared" si="174"/>
        <v>0</v>
      </c>
    </row>
    <row r="209" spans="1:20" s="26" customFormat="1" ht="24.75" customHeight="1">
      <c r="A209" s="102" t="s">
        <v>282</v>
      </c>
      <c r="B209" s="103"/>
      <c r="C209" s="115" t="s">
        <v>283</v>
      </c>
      <c r="D209" s="116"/>
      <c r="E209" s="116"/>
      <c r="F209" s="116"/>
      <c r="G209" s="117"/>
      <c r="H209" s="27" t="s">
        <v>11</v>
      </c>
      <c r="I209" s="70">
        <v>0</v>
      </c>
      <c r="J209" s="70">
        <v>0</v>
      </c>
      <c r="K209" s="49">
        <v>12.12</v>
      </c>
      <c r="L209" s="49">
        <v>0</v>
      </c>
      <c r="M209" s="49">
        <f>K209*1.04</f>
        <v>12.604799999999999</v>
      </c>
      <c r="N209" s="49">
        <v>0</v>
      </c>
      <c r="O209" s="49">
        <f>M209*1.04</f>
        <v>13.108991999999999</v>
      </c>
      <c r="P209" s="49">
        <v>0</v>
      </c>
      <c r="Q209" s="49">
        <f>O209*1.04</f>
        <v>13.633351679999999</v>
      </c>
      <c r="R209" s="49">
        <v>0</v>
      </c>
      <c r="S209" s="49">
        <f t="shared" si="197"/>
        <v>51.467143679999992</v>
      </c>
      <c r="T209" s="49">
        <f t="shared" si="174"/>
        <v>0</v>
      </c>
    </row>
    <row r="210" spans="1:20" s="26" customFormat="1" ht="8.1" customHeight="1">
      <c r="A210" s="102" t="s">
        <v>284</v>
      </c>
      <c r="B210" s="103"/>
      <c r="C210" s="115" t="s">
        <v>285</v>
      </c>
      <c r="D210" s="116"/>
      <c r="E210" s="116"/>
      <c r="F210" s="116"/>
      <c r="G210" s="117"/>
      <c r="H210" s="27" t="s">
        <v>11</v>
      </c>
      <c r="I210" s="70">
        <v>0</v>
      </c>
      <c r="J210" s="70">
        <v>0</v>
      </c>
      <c r="K210" s="49">
        <v>73.139999999999986</v>
      </c>
      <c r="L210" s="49">
        <v>0</v>
      </c>
      <c r="M210" s="49">
        <v>77.423999999999992</v>
      </c>
      <c r="N210" s="49">
        <v>0</v>
      </c>
      <c r="O210" s="49">
        <f>M210*1.04</f>
        <v>80.520959999999988</v>
      </c>
      <c r="P210" s="49">
        <v>0</v>
      </c>
      <c r="Q210" s="49">
        <f>O210*1.04</f>
        <v>83.741798399999993</v>
      </c>
      <c r="R210" s="49">
        <v>0</v>
      </c>
      <c r="S210" s="49">
        <f t="shared" si="197"/>
        <v>314.82675839999996</v>
      </c>
      <c r="T210" s="49">
        <f t="shared" si="174"/>
        <v>0</v>
      </c>
    </row>
    <row r="211" spans="1:20" s="26" customFormat="1" ht="9" customHeight="1">
      <c r="A211" s="128" t="s">
        <v>286</v>
      </c>
      <c r="B211" s="129"/>
      <c r="C211" s="130" t="s">
        <v>287</v>
      </c>
      <c r="D211" s="131"/>
      <c r="E211" s="131"/>
      <c r="F211" s="131"/>
      <c r="G211" s="132"/>
      <c r="H211" s="78" t="s">
        <v>11</v>
      </c>
      <c r="I211" s="79">
        <f t="shared" ref="I211" si="199">I212+I213+I217</f>
        <v>0</v>
      </c>
      <c r="J211" s="79">
        <f t="shared" ref="J211:O211" si="200">J212+J213+J217</f>
        <v>0</v>
      </c>
      <c r="K211" s="80">
        <f t="shared" ref="K211" si="201">K212+K213+K217</f>
        <v>0</v>
      </c>
      <c r="L211" s="80">
        <f t="shared" ref="L211:P211" si="202">L212+L213+L217</f>
        <v>0</v>
      </c>
      <c r="M211" s="80">
        <f t="shared" si="202"/>
        <v>0</v>
      </c>
      <c r="N211" s="80">
        <f t="shared" si="202"/>
        <v>0</v>
      </c>
      <c r="O211" s="80">
        <f t="shared" si="200"/>
        <v>0</v>
      </c>
      <c r="P211" s="80">
        <f t="shared" si="202"/>
        <v>0</v>
      </c>
      <c r="Q211" s="80">
        <f t="shared" ref="Q211" si="203">Q212+Q213+Q217</f>
        <v>0</v>
      </c>
      <c r="R211" s="80">
        <f t="shared" ref="R211" si="204">R212+R213+R217</f>
        <v>0</v>
      </c>
      <c r="S211" s="80">
        <f t="shared" si="173"/>
        <v>0</v>
      </c>
      <c r="T211" s="80">
        <f t="shared" si="174"/>
        <v>0</v>
      </c>
    </row>
    <row r="212" spans="1:20" s="26" customFormat="1" ht="13.5" customHeight="1">
      <c r="A212" s="102" t="s">
        <v>288</v>
      </c>
      <c r="B212" s="103"/>
      <c r="C212" s="115" t="s">
        <v>289</v>
      </c>
      <c r="D212" s="116"/>
      <c r="E212" s="116"/>
      <c r="F212" s="116"/>
      <c r="G212" s="117"/>
      <c r="H212" s="27" t="s">
        <v>11</v>
      </c>
      <c r="I212" s="70">
        <v>0</v>
      </c>
      <c r="J212" s="70">
        <v>0</v>
      </c>
      <c r="K212" s="49">
        <v>0</v>
      </c>
      <c r="L212" s="49">
        <v>0</v>
      </c>
      <c r="M212" s="49">
        <v>0</v>
      </c>
      <c r="N212" s="49">
        <v>0</v>
      </c>
      <c r="O212" s="49">
        <v>0</v>
      </c>
      <c r="P212" s="49">
        <v>0</v>
      </c>
      <c r="Q212" s="49">
        <v>0</v>
      </c>
      <c r="R212" s="49">
        <v>0</v>
      </c>
      <c r="S212" s="49">
        <f t="shared" si="173"/>
        <v>0</v>
      </c>
      <c r="T212" s="49">
        <f t="shared" si="174"/>
        <v>0</v>
      </c>
    </row>
    <row r="213" spans="1:20" s="26" customFormat="1" ht="15.75" customHeight="1">
      <c r="A213" s="102" t="s">
        <v>290</v>
      </c>
      <c r="B213" s="103"/>
      <c r="C213" s="115" t="s">
        <v>291</v>
      </c>
      <c r="D213" s="116"/>
      <c r="E213" s="116"/>
      <c r="F213" s="116"/>
      <c r="G213" s="117"/>
      <c r="H213" s="27" t="s">
        <v>11</v>
      </c>
      <c r="I213" s="70">
        <f t="shared" ref="I213" si="205">I214</f>
        <v>0</v>
      </c>
      <c r="J213" s="70">
        <f t="shared" ref="J213:R213" si="206">J214</f>
        <v>0</v>
      </c>
      <c r="K213" s="49">
        <f t="shared" si="206"/>
        <v>0</v>
      </c>
      <c r="L213" s="49">
        <f t="shared" si="206"/>
        <v>0</v>
      </c>
      <c r="M213" s="49">
        <f t="shared" si="206"/>
        <v>0</v>
      </c>
      <c r="N213" s="49">
        <f t="shared" si="206"/>
        <v>0</v>
      </c>
      <c r="O213" s="49">
        <f t="shared" si="206"/>
        <v>0</v>
      </c>
      <c r="P213" s="49">
        <f t="shared" si="206"/>
        <v>0</v>
      </c>
      <c r="Q213" s="49">
        <f t="shared" si="206"/>
        <v>0</v>
      </c>
      <c r="R213" s="49">
        <f t="shared" si="206"/>
        <v>0</v>
      </c>
      <c r="S213" s="49">
        <f t="shared" si="173"/>
        <v>0</v>
      </c>
      <c r="T213" s="49">
        <f t="shared" si="174"/>
        <v>0</v>
      </c>
    </row>
    <row r="214" spans="1:20" s="26" customFormat="1" ht="16.5" customHeight="1">
      <c r="A214" s="102" t="s">
        <v>292</v>
      </c>
      <c r="B214" s="103"/>
      <c r="C214" s="110" t="s">
        <v>293</v>
      </c>
      <c r="D214" s="111"/>
      <c r="E214" s="111"/>
      <c r="F214" s="111"/>
      <c r="G214" s="112"/>
      <c r="H214" s="27" t="s">
        <v>11</v>
      </c>
      <c r="I214" s="70">
        <f t="shared" ref="I214" si="207">I215+I216</f>
        <v>0</v>
      </c>
      <c r="J214" s="70">
        <f t="shared" ref="J214:O214" si="208">J215+J216</f>
        <v>0</v>
      </c>
      <c r="K214" s="49">
        <f t="shared" ref="K214" si="209">K215+K216</f>
        <v>0</v>
      </c>
      <c r="L214" s="49">
        <f t="shared" ref="L214:P214" si="210">L215+L216</f>
        <v>0</v>
      </c>
      <c r="M214" s="49">
        <f t="shared" si="210"/>
        <v>0</v>
      </c>
      <c r="N214" s="49">
        <f t="shared" si="210"/>
        <v>0</v>
      </c>
      <c r="O214" s="49">
        <f t="shared" si="208"/>
        <v>0</v>
      </c>
      <c r="P214" s="49">
        <f t="shared" si="210"/>
        <v>0</v>
      </c>
      <c r="Q214" s="49">
        <f t="shared" ref="Q214" si="211">Q215+Q216</f>
        <v>0</v>
      </c>
      <c r="R214" s="49">
        <f t="shared" ref="R214" si="212">R215+R216</f>
        <v>0</v>
      </c>
      <c r="S214" s="49">
        <f t="shared" si="173"/>
        <v>0</v>
      </c>
      <c r="T214" s="49">
        <f t="shared" si="174"/>
        <v>0</v>
      </c>
    </row>
    <row r="215" spans="1:20" s="26" customFormat="1" ht="8.1" customHeight="1">
      <c r="A215" s="102" t="s">
        <v>294</v>
      </c>
      <c r="B215" s="103"/>
      <c r="C215" s="107" t="s">
        <v>295</v>
      </c>
      <c r="D215" s="108"/>
      <c r="E215" s="108"/>
      <c r="F215" s="108"/>
      <c r="G215" s="109"/>
      <c r="H215" s="27" t="s">
        <v>11</v>
      </c>
      <c r="I215" s="70">
        <v>0</v>
      </c>
      <c r="J215" s="70">
        <v>0</v>
      </c>
      <c r="K215" s="49">
        <v>0</v>
      </c>
      <c r="L215" s="49">
        <v>0</v>
      </c>
      <c r="M215" s="49">
        <v>0</v>
      </c>
      <c r="N215" s="49">
        <v>0</v>
      </c>
      <c r="O215" s="49">
        <v>0</v>
      </c>
      <c r="P215" s="49">
        <v>0</v>
      </c>
      <c r="Q215" s="49">
        <v>0</v>
      </c>
      <c r="R215" s="49">
        <v>0</v>
      </c>
      <c r="S215" s="49">
        <f t="shared" si="173"/>
        <v>0</v>
      </c>
      <c r="T215" s="49">
        <f t="shared" si="174"/>
        <v>0</v>
      </c>
    </row>
    <row r="216" spans="1:20" s="26" customFormat="1" ht="8.1" customHeight="1">
      <c r="A216" s="102" t="s">
        <v>296</v>
      </c>
      <c r="B216" s="103"/>
      <c r="C216" s="107" t="s">
        <v>297</v>
      </c>
      <c r="D216" s="108"/>
      <c r="E216" s="108"/>
      <c r="F216" s="108"/>
      <c r="G216" s="109"/>
      <c r="H216" s="27" t="s">
        <v>11</v>
      </c>
      <c r="I216" s="70">
        <v>0</v>
      </c>
      <c r="J216" s="70">
        <v>0</v>
      </c>
      <c r="K216" s="49">
        <v>0</v>
      </c>
      <c r="L216" s="49">
        <v>0</v>
      </c>
      <c r="M216" s="49">
        <v>0</v>
      </c>
      <c r="N216" s="49">
        <v>0</v>
      </c>
      <c r="O216" s="49">
        <v>0</v>
      </c>
      <c r="P216" s="49">
        <v>0</v>
      </c>
      <c r="Q216" s="49">
        <v>0</v>
      </c>
      <c r="R216" s="49">
        <v>0</v>
      </c>
      <c r="S216" s="49">
        <f t="shared" si="173"/>
        <v>0</v>
      </c>
      <c r="T216" s="49">
        <f t="shared" si="174"/>
        <v>0</v>
      </c>
    </row>
    <row r="217" spans="1:20" s="26" customFormat="1" ht="8.1" customHeight="1">
      <c r="A217" s="102" t="s">
        <v>298</v>
      </c>
      <c r="B217" s="103"/>
      <c r="C217" s="115" t="s">
        <v>299</v>
      </c>
      <c r="D217" s="116"/>
      <c r="E217" s="116"/>
      <c r="F217" s="116"/>
      <c r="G217" s="117"/>
      <c r="H217" s="27" t="s">
        <v>11</v>
      </c>
      <c r="I217" s="70">
        <v>0</v>
      </c>
      <c r="J217" s="70">
        <v>0</v>
      </c>
      <c r="K217" s="49">
        <v>0</v>
      </c>
      <c r="L217" s="49">
        <v>0</v>
      </c>
      <c r="M217" s="49">
        <v>0</v>
      </c>
      <c r="N217" s="49">
        <v>0</v>
      </c>
      <c r="O217" s="49">
        <v>0</v>
      </c>
      <c r="P217" s="49">
        <v>0</v>
      </c>
      <c r="Q217" s="49">
        <v>0</v>
      </c>
      <c r="R217" s="49">
        <v>0</v>
      </c>
      <c r="S217" s="49">
        <f t="shared" si="173"/>
        <v>0</v>
      </c>
      <c r="T217" s="49">
        <f t="shared" si="174"/>
        <v>0</v>
      </c>
    </row>
    <row r="218" spans="1:20" s="26" customFormat="1">
      <c r="A218" s="128" t="s">
        <v>300</v>
      </c>
      <c r="B218" s="129"/>
      <c r="C218" s="130" t="s">
        <v>301</v>
      </c>
      <c r="D218" s="131"/>
      <c r="E218" s="131"/>
      <c r="F218" s="131"/>
      <c r="G218" s="132"/>
      <c r="H218" s="78" t="s">
        <v>11</v>
      </c>
      <c r="I218" s="79">
        <f>I219+I226+I227+I228</f>
        <v>0</v>
      </c>
      <c r="J218" s="80">
        <f>J219+J226+J227+J228</f>
        <v>14.28</v>
      </c>
      <c r="K218" s="80">
        <f>K219+K226+K227+K228</f>
        <v>11.79</v>
      </c>
      <c r="L218" s="80">
        <f t="shared" ref="L218:P218" si="213">L219+L226+L227+L228</f>
        <v>0</v>
      </c>
      <c r="M218" s="80">
        <f t="shared" si="213"/>
        <v>28.4</v>
      </c>
      <c r="N218" s="80">
        <f t="shared" si="213"/>
        <v>0</v>
      </c>
      <c r="O218" s="80">
        <f t="shared" ref="O218" si="214">O219+O226+O227+O228</f>
        <v>29.53</v>
      </c>
      <c r="P218" s="80">
        <f t="shared" si="213"/>
        <v>0</v>
      </c>
      <c r="Q218" s="80">
        <f t="shared" ref="Q218" si="215">Q219+Q226+Q227+Q228</f>
        <v>30.7</v>
      </c>
      <c r="R218" s="80">
        <f t="shared" ref="R218" si="216">R219+R226+R227+R228</f>
        <v>0</v>
      </c>
      <c r="S218" s="80">
        <f t="shared" si="173"/>
        <v>100.42</v>
      </c>
      <c r="T218" s="80">
        <f t="shared" si="174"/>
        <v>0</v>
      </c>
    </row>
    <row r="219" spans="1:20" s="26" customFormat="1" ht="8.1" customHeight="1">
      <c r="A219" s="102" t="s">
        <v>302</v>
      </c>
      <c r="B219" s="103"/>
      <c r="C219" s="115" t="s">
        <v>303</v>
      </c>
      <c r="D219" s="116"/>
      <c r="E219" s="116"/>
      <c r="F219" s="116"/>
      <c r="G219" s="117"/>
      <c r="H219" s="27" t="s">
        <v>11</v>
      </c>
      <c r="I219" s="70">
        <f t="shared" ref="I219" si="217">SUM(I220:I225)</f>
        <v>0</v>
      </c>
      <c r="J219" s="49">
        <f t="shared" ref="J219:O219" si="218">SUM(J220:J225)</f>
        <v>14.28</v>
      </c>
      <c r="K219" s="49">
        <f>SUM(K220:K225)</f>
        <v>11.79</v>
      </c>
      <c r="L219" s="49">
        <f t="shared" ref="L219:P219" si="219">SUM(L220:L225)</f>
        <v>0</v>
      </c>
      <c r="M219" s="49">
        <f t="shared" si="219"/>
        <v>28.4</v>
      </c>
      <c r="N219" s="49">
        <f t="shared" si="219"/>
        <v>0</v>
      </c>
      <c r="O219" s="49">
        <f t="shared" si="218"/>
        <v>29.53</v>
      </c>
      <c r="P219" s="49">
        <f t="shared" si="219"/>
        <v>0</v>
      </c>
      <c r="Q219" s="49">
        <f t="shared" ref="Q219" si="220">SUM(Q220:Q225)</f>
        <v>30.7</v>
      </c>
      <c r="R219" s="49">
        <f t="shared" ref="R219" si="221">SUM(R220:R225)</f>
        <v>0</v>
      </c>
      <c r="S219" s="49">
        <f t="shared" si="173"/>
        <v>100.42</v>
      </c>
      <c r="T219" s="49">
        <f t="shared" si="174"/>
        <v>0</v>
      </c>
    </row>
    <row r="220" spans="1:20" s="26" customFormat="1" ht="10.5" customHeight="1">
      <c r="A220" s="102" t="s">
        <v>304</v>
      </c>
      <c r="B220" s="103"/>
      <c r="C220" s="110" t="s">
        <v>305</v>
      </c>
      <c r="D220" s="111"/>
      <c r="E220" s="111"/>
      <c r="F220" s="111"/>
      <c r="G220" s="112"/>
      <c r="H220" s="27" t="s">
        <v>11</v>
      </c>
      <c r="I220" s="70">
        <v>0</v>
      </c>
      <c r="J220" s="49">
        <v>0</v>
      </c>
      <c r="K220" s="49">
        <v>0</v>
      </c>
      <c r="L220" s="49">
        <v>0</v>
      </c>
      <c r="M220" s="49">
        <v>0</v>
      </c>
      <c r="N220" s="49">
        <v>0</v>
      </c>
      <c r="O220" s="49">
        <v>0</v>
      </c>
      <c r="P220" s="49">
        <v>0</v>
      </c>
      <c r="Q220" s="49">
        <v>0</v>
      </c>
      <c r="R220" s="49">
        <v>0</v>
      </c>
      <c r="S220" s="49">
        <f t="shared" si="173"/>
        <v>0</v>
      </c>
      <c r="T220" s="49">
        <f t="shared" si="174"/>
        <v>0</v>
      </c>
    </row>
    <row r="221" spans="1:20" s="26" customFormat="1" ht="8.1" customHeight="1">
      <c r="A221" s="102" t="s">
        <v>306</v>
      </c>
      <c r="B221" s="103"/>
      <c r="C221" s="110" t="s">
        <v>307</v>
      </c>
      <c r="D221" s="111"/>
      <c r="E221" s="111"/>
      <c r="F221" s="111"/>
      <c r="G221" s="112"/>
      <c r="H221" s="27" t="s">
        <v>11</v>
      </c>
      <c r="I221" s="70">
        <f t="shared" ref="I221" si="222">I384*1.2</f>
        <v>0</v>
      </c>
      <c r="J221" s="49">
        <f>J384</f>
        <v>14.28</v>
      </c>
      <c r="K221" s="49">
        <v>11.79</v>
      </c>
      <c r="L221" s="49">
        <v>0</v>
      </c>
      <c r="M221" s="49">
        <v>28.4</v>
      </c>
      <c r="N221" s="49">
        <v>0</v>
      </c>
      <c r="O221" s="49">
        <v>29.53</v>
      </c>
      <c r="P221" s="49">
        <v>0</v>
      </c>
      <c r="Q221" s="49">
        <v>30.7</v>
      </c>
      <c r="R221" s="49">
        <f t="shared" ref="R221" si="223">R384</f>
        <v>0</v>
      </c>
      <c r="S221" s="49">
        <f>K221+M221+O221+Q221</f>
        <v>100.42</v>
      </c>
      <c r="T221" s="49">
        <f t="shared" si="174"/>
        <v>0</v>
      </c>
    </row>
    <row r="222" spans="1:20" s="26" customFormat="1" ht="9.75" customHeight="1">
      <c r="A222" s="102" t="s">
        <v>308</v>
      </c>
      <c r="B222" s="103"/>
      <c r="C222" s="110" t="s">
        <v>309</v>
      </c>
      <c r="D222" s="111"/>
      <c r="E222" s="111"/>
      <c r="F222" s="111"/>
      <c r="G222" s="112"/>
      <c r="H222" s="27" t="s">
        <v>11</v>
      </c>
      <c r="I222" s="70">
        <v>0</v>
      </c>
      <c r="J222" s="49">
        <v>0</v>
      </c>
      <c r="K222" s="49">
        <v>0</v>
      </c>
      <c r="L222" s="49">
        <v>0</v>
      </c>
      <c r="M222" s="49">
        <v>0</v>
      </c>
      <c r="N222" s="49">
        <v>0</v>
      </c>
      <c r="O222" s="49">
        <v>0</v>
      </c>
      <c r="P222" s="49">
        <v>0</v>
      </c>
      <c r="Q222" s="49">
        <v>0</v>
      </c>
      <c r="R222" s="49">
        <v>0</v>
      </c>
      <c r="S222" s="49">
        <f t="shared" si="173"/>
        <v>0</v>
      </c>
      <c r="T222" s="49">
        <f t="shared" si="174"/>
        <v>0</v>
      </c>
    </row>
    <row r="223" spans="1:20" s="26" customFormat="1" ht="9.75" customHeight="1">
      <c r="A223" s="102" t="s">
        <v>310</v>
      </c>
      <c r="B223" s="103"/>
      <c r="C223" s="110" t="s">
        <v>311</v>
      </c>
      <c r="D223" s="111"/>
      <c r="E223" s="111"/>
      <c r="F223" s="111"/>
      <c r="G223" s="112"/>
      <c r="H223" s="27" t="s">
        <v>11</v>
      </c>
      <c r="I223" s="70">
        <v>0</v>
      </c>
      <c r="J223" s="49">
        <v>0</v>
      </c>
      <c r="K223" s="49">
        <v>0</v>
      </c>
      <c r="L223" s="49">
        <v>0</v>
      </c>
      <c r="M223" s="49">
        <v>0</v>
      </c>
      <c r="N223" s="49">
        <v>0</v>
      </c>
      <c r="O223" s="49">
        <v>0</v>
      </c>
      <c r="P223" s="49">
        <v>0</v>
      </c>
      <c r="Q223" s="49">
        <v>0</v>
      </c>
      <c r="R223" s="49">
        <v>0</v>
      </c>
      <c r="S223" s="49">
        <f t="shared" si="173"/>
        <v>0</v>
      </c>
      <c r="T223" s="49">
        <f t="shared" si="174"/>
        <v>0</v>
      </c>
    </row>
    <row r="224" spans="1:20" s="26" customFormat="1" ht="18.75" customHeight="1">
      <c r="A224" s="102" t="s">
        <v>312</v>
      </c>
      <c r="B224" s="103"/>
      <c r="C224" s="110" t="s">
        <v>313</v>
      </c>
      <c r="D224" s="111"/>
      <c r="E224" s="111"/>
      <c r="F224" s="111"/>
      <c r="G224" s="112"/>
      <c r="H224" s="27" t="s">
        <v>11</v>
      </c>
      <c r="I224" s="70">
        <v>0</v>
      </c>
      <c r="J224" s="49">
        <v>0</v>
      </c>
      <c r="K224" s="49">
        <v>0</v>
      </c>
      <c r="L224" s="49">
        <v>0</v>
      </c>
      <c r="M224" s="49">
        <v>0</v>
      </c>
      <c r="N224" s="49">
        <v>0</v>
      </c>
      <c r="O224" s="49">
        <v>0</v>
      </c>
      <c r="P224" s="49">
        <v>0</v>
      </c>
      <c r="Q224" s="49">
        <v>0</v>
      </c>
      <c r="R224" s="49">
        <v>0</v>
      </c>
      <c r="S224" s="49">
        <f t="shared" si="173"/>
        <v>0</v>
      </c>
      <c r="T224" s="49">
        <f t="shared" si="174"/>
        <v>0</v>
      </c>
    </row>
    <row r="225" spans="1:20" s="26" customFormat="1" ht="18" customHeight="1">
      <c r="A225" s="102" t="s">
        <v>314</v>
      </c>
      <c r="B225" s="103"/>
      <c r="C225" s="110" t="s">
        <v>315</v>
      </c>
      <c r="D225" s="111"/>
      <c r="E225" s="111"/>
      <c r="F225" s="111"/>
      <c r="G225" s="112"/>
      <c r="H225" s="27" t="s">
        <v>11</v>
      </c>
      <c r="I225" s="70">
        <v>0</v>
      </c>
      <c r="J225" s="49">
        <v>0</v>
      </c>
      <c r="K225" s="49">
        <v>0</v>
      </c>
      <c r="L225" s="49">
        <v>0</v>
      </c>
      <c r="M225" s="49">
        <v>0</v>
      </c>
      <c r="N225" s="49">
        <v>0</v>
      </c>
      <c r="O225" s="49">
        <v>0</v>
      </c>
      <c r="P225" s="49">
        <v>0</v>
      </c>
      <c r="Q225" s="49">
        <v>0</v>
      </c>
      <c r="R225" s="49">
        <v>0</v>
      </c>
      <c r="S225" s="49">
        <f t="shared" si="173"/>
        <v>0</v>
      </c>
      <c r="T225" s="49">
        <f t="shared" si="174"/>
        <v>0</v>
      </c>
    </row>
    <row r="226" spans="1:20" s="26" customFormat="1" ht="8.1" customHeight="1">
      <c r="A226" s="102" t="s">
        <v>316</v>
      </c>
      <c r="B226" s="103"/>
      <c r="C226" s="115" t="s">
        <v>317</v>
      </c>
      <c r="D226" s="116"/>
      <c r="E226" s="116"/>
      <c r="F226" s="116"/>
      <c r="G226" s="117"/>
      <c r="H226" s="27" t="s">
        <v>11</v>
      </c>
      <c r="I226" s="70">
        <v>0</v>
      </c>
      <c r="J226" s="49">
        <v>0</v>
      </c>
      <c r="K226" s="49">
        <v>0</v>
      </c>
      <c r="L226" s="49">
        <v>0</v>
      </c>
      <c r="M226" s="49">
        <v>0</v>
      </c>
      <c r="N226" s="49">
        <v>0</v>
      </c>
      <c r="O226" s="49">
        <v>0</v>
      </c>
      <c r="P226" s="49">
        <v>0</v>
      </c>
      <c r="Q226" s="49">
        <v>0</v>
      </c>
      <c r="R226" s="49">
        <v>0</v>
      </c>
      <c r="S226" s="49">
        <f t="shared" si="173"/>
        <v>0</v>
      </c>
      <c r="T226" s="49">
        <f t="shared" si="174"/>
        <v>0</v>
      </c>
    </row>
    <row r="227" spans="1:20" s="26" customFormat="1" ht="9" customHeight="1">
      <c r="A227" s="102" t="s">
        <v>318</v>
      </c>
      <c r="B227" s="103"/>
      <c r="C227" s="115" t="s">
        <v>319</v>
      </c>
      <c r="D227" s="116"/>
      <c r="E227" s="116"/>
      <c r="F227" s="116"/>
      <c r="G227" s="117"/>
      <c r="H227" s="27" t="s">
        <v>11</v>
      </c>
      <c r="I227" s="70">
        <v>0</v>
      </c>
      <c r="J227" s="49">
        <v>0</v>
      </c>
      <c r="K227" s="49">
        <v>0</v>
      </c>
      <c r="L227" s="49">
        <v>0</v>
      </c>
      <c r="M227" s="49">
        <v>0</v>
      </c>
      <c r="N227" s="49">
        <v>0</v>
      </c>
      <c r="O227" s="49">
        <v>0</v>
      </c>
      <c r="P227" s="49">
        <v>0</v>
      </c>
      <c r="Q227" s="49">
        <v>0</v>
      </c>
      <c r="R227" s="49">
        <v>0</v>
      </c>
      <c r="S227" s="49">
        <f t="shared" si="173"/>
        <v>0</v>
      </c>
      <c r="T227" s="49">
        <f t="shared" si="174"/>
        <v>0</v>
      </c>
    </row>
    <row r="228" spans="1:20" s="26" customFormat="1" ht="8.1" customHeight="1">
      <c r="A228" s="102" t="s">
        <v>320</v>
      </c>
      <c r="B228" s="103"/>
      <c r="C228" s="115" t="s">
        <v>101</v>
      </c>
      <c r="D228" s="116"/>
      <c r="E228" s="116"/>
      <c r="F228" s="116"/>
      <c r="G228" s="117"/>
      <c r="H228" s="27" t="s">
        <v>215</v>
      </c>
      <c r="I228" s="70">
        <v>0</v>
      </c>
      <c r="J228" s="49">
        <v>0</v>
      </c>
      <c r="K228" s="49">
        <v>0</v>
      </c>
      <c r="L228" s="49">
        <v>0</v>
      </c>
      <c r="M228" s="49">
        <v>0</v>
      </c>
      <c r="N228" s="49">
        <v>0</v>
      </c>
      <c r="O228" s="49">
        <v>0</v>
      </c>
      <c r="P228" s="49">
        <v>0</v>
      </c>
      <c r="Q228" s="49">
        <v>0</v>
      </c>
      <c r="R228" s="49">
        <v>0</v>
      </c>
      <c r="S228" s="49">
        <f t="shared" si="173"/>
        <v>0</v>
      </c>
      <c r="T228" s="49">
        <f t="shared" si="174"/>
        <v>0</v>
      </c>
    </row>
    <row r="229" spans="1:20" s="26" customFormat="1" ht="16.5" customHeight="1">
      <c r="A229" s="102" t="s">
        <v>321</v>
      </c>
      <c r="B229" s="103"/>
      <c r="C229" s="110" t="s">
        <v>322</v>
      </c>
      <c r="D229" s="111"/>
      <c r="E229" s="111"/>
      <c r="F229" s="111"/>
      <c r="G229" s="112"/>
      <c r="H229" s="27" t="s">
        <v>11</v>
      </c>
      <c r="I229" s="70">
        <v>0</v>
      </c>
      <c r="J229" s="49">
        <v>0</v>
      </c>
      <c r="K229" s="49">
        <v>0</v>
      </c>
      <c r="L229" s="49">
        <v>0</v>
      </c>
      <c r="M229" s="49">
        <v>0</v>
      </c>
      <c r="N229" s="49">
        <v>0</v>
      </c>
      <c r="O229" s="49">
        <v>0</v>
      </c>
      <c r="P229" s="49">
        <v>0</v>
      </c>
      <c r="Q229" s="49">
        <v>0</v>
      </c>
      <c r="R229" s="49">
        <v>0</v>
      </c>
      <c r="S229" s="49">
        <f t="shared" si="173"/>
        <v>0</v>
      </c>
      <c r="T229" s="49">
        <f t="shared" si="174"/>
        <v>0</v>
      </c>
    </row>
    <row r="230" spans="1:20" s="26" customFormat="1">
      <c r="A230" s="128" t="s">
        <v>323</v>
      </c>
      <c r="B230" s="129"/>
      <c r="C230" s="130" t="s">
        <v>324</v>
      </c>
      <c r="D230" s="131"/>
      <c r="E230" s="131"/>
      <c r="F230" s="131"/>
      <c r="G230" s="132"/>
      <c r="H230" s="78" t="s">
        <v>11</v>
      </c>
      <c r="I230" s="79">
        <f>I232+I236+I237+I240+I241+I242</f>
        <v>0</v>
      </c>
      <c r="J230" s="79">
        <f>J232+J236+J237+J240+J241+J242</f>
        <v>0</v>
      </c>
      <c r="K230" s="80">
        <f t="shared" ref="K230" si="224">K232+K236+K237+K240+K241+K242</f>
        <v>0</v>
      </c>
      <c r="L230" s="80">
        <f t="shared" ref="L230:P230" si="225">L232+L236+L237+L240+L241+L242</f>
        <v>0</v>
      </c>
      <c r="M230" s="80">
        <f t="shared" si="225"/>
        <v>0</v>
      </c>
      <c r="N230" s="80">
        <f t="shared" si="225"/>
        <v>0</v>
      </c>
      <c r="O230" s="80">
        <f t="shared" ref="O230" si="226">O232+O236+O237+O240+O241+O242</f>
        <v>0</v>
      </c>
      <c r="P230" s="80">
        <f t="shared" si="225"/>
        <v>0</v>
      </c>
      <c r="Q230" s="80">
        <f t="shared" ref="Q230" si="227">Q232+Q236+Q237+Q240+Q241+Q242</f>
        <v>0</v>
      </c>
      <c r="R230" s="80">
        <f t="shared" ref="R230" si="228">R232+R236+R237+R240+R241+R242</f>
        <v>0</v>
      </c>
      <c r="S230" s="80">
        <f t="shared" si="173"/>
        <v>0</v>
      </c>
      <c r="T230" s="80">
        <f t="shared" si="174"/>
        <v>0</v>
      </c>
    </row>
    <row r="231" spans="1:20" s="26" customFormat="1" ht="8.1" customHeight="1">
      <c r="A231" s="102" t="s">
        <v>325</v>
      </c>
      <c r="B231" s="103"/>
      <c r="C231" s="115" t="s">
        <v>326</v>
      </c>
      <c r="D231" s="116"/>
      <c r="E231" s="116"/>
      <c r="F231" s="116"/>
      <c r="G231" s="117"/>
      <c r="H231" s="27" t="s">
        <v>11</v>
      </c>
      <c r="I231" s="70">
        <v>0</v>
      </c>
      <c r="J231" s="70">
        <v>0</v>
      </c>
      <c r="K231" s="49">
        <v>0</v>
      </c>
      <c r="L231" s="49">
        <v>0</v>
      </c>
      <c r="M231" s="49">
        <v>0</v>
      </c>
      <c r="N231" s="49">
        <v>0</v>
      </c>
      <c r="O231" s="49">
        <v>0</v>
      </c>
      <c r="P231" s="49">
        <v>0</v>
      </c>
      <c r="Q231" s="49">
        <v>0</v>
      </c>
      <c r="R231" s="49">
        <v>0</v>
      </c>
      <c r="S231" s="49">
        <f t="shared" si="173"/>
        <v>0</v>
      </c>
      <c r="T231" s="49">
        <f t="shared" si="174"/>
        <v>0</v>
      </c>
    </row>
    <row r="232" spans="1:20" s="26" customFormat="1" ht="8.1" customHeight="1">
      <c r="A232" s="102" t="s">
        <v>327</v>
      </c>
      <c r="B232" s="103"/>
      <c r="C232" s="115" t="s">
        <v>328</v>
      </c>
      <c r="D232" s="116"/>
      <c r="E232" s="116"/>
      <c r="F232" s="116"/>
      <c r="G232" s="117"/>
      <c r="H232" s="27" t="s">
        <v>11</v>
      </c>
      <c r="I232" s="70">
        <f t="shared" ref="I232:R232" si="229">SUM(I233:I235)</f>
        <v>0</v>
      </c>
      <c r="J232" s="70">
        <f t="shared" si="229"/>
        <v>0</v>
      </c>
      <c r="K232" s="49">
        <f t="shared" si="229"/>
        <v>0</v>
      </c>
      <c r="L232" s="49">
        <f t="shared" si="229"/>
        <v>0</v>
      </c>
      <c r="M232" s="49">
        <f t="shared" si="229"/>
        <v>0</v>
      </c>
      <c r="N232" s="49">
        <f t="shared" si="229"/>
        <v>0</v>
      </c>
      <c r="O232" s="49">
        <f t="shared" si="229"/>
        <v>0</v>
      </c>
      <c r="P232" s="49">
        <f t="shared" si="229"/>
        <v>0</v>
      </c>
      <c r="Q232" s="49">
        <f t="shared" si="229"/>
        <v>0</v>
      </c>
      <c r="R232" s="49">
        <f t="shared" si="229"/>
        <v>0</v>
      </c>
      <c r="S232" s="49">
        <f t="shared" si="173"/>
        <v>0</v>
      </c>
      <c r="T232" s="49">
        <f t="shared" si="174"/>
        <v>0</v>
      </c>
    </row>
    <row r="233" spans="1:20" s="26" customFormat="1" ht="8.1" customHeight="1">
      <c r="A233" s="102" t="s">
        <v>329</v>
      </c>
      <c r="B233" s="103"/>
      <c r="C233" s="110" t="s">
        <v>330</v>
      </c>
      <c r="D233" s="111"/>
      <c r="E233" s="111"/>
      <c r="F233" s="111"/>
      <c r="G233" s="112"/>
      <c r="H233" s="27" t="s">
        <v>11</v>
      </c>
      <c r="I233" s="70">
        <v>0</v>
      </c>
      <c r="J233" s="70">
        <v>0</v>
      </c>
      <c r="K233" s="49">
        <v>0</v>
      </c>
      <c r="L233" s="49">
        <v>0</v>
      </c>
      <c r="M233" s="49">
        <v>0</v>
      </c>
      <c r="N233" s="49">
        <v>0</v>
      </c>
      <c r="O233" s="49">
        <v>0</v>
      </c>
      <c r="P233" s="49">
        <v>0</v>
      </c>
      <c r="Q233" s="49">
        <v>0</v>
      </c>
      <c r="R233" s="49">
        <v>0</v>
      </c>
      <c r="S233" s="49">
        <f t="shared" si="173"/>
        <v>0</v>
      </c>
      <c r="T233" s="49">
        <f t="shared" si="174"/>
        <v>0</v>
      </c>
    </row>
    <row r="234" spans="1:20" s="26" customFormat="1" ht="8.1" customHeight="1">
      <c r="A234" s="102" t="s">
        <v>331</v>
      </c>
      <c r="B234" s="103"/>
      <c r="C234" s="110" t="s">
        <v>332</v>
      </c>
      <c r="D234" s="111"/>
      <c r="E234" s="111"/>
      <c r="F234" s="111"/>
      <c r="G234" s="112"/>
      <c r="H234" s="27" t="s">
        <v>11</v>
      </c>
      <c r="I234" s="70">
        <v>0</v>
      </c>
      <c r="J234" s="70">
        <v>0</v>
      </c>
      <c r="K234" s="49">
        <v>0</v>
      </c>
      <c r="L234" s="49">
        <v>0</v>
      </c>
      <c r="M234" s="49">
        <v>0</v>
      </c>
      <c r="N234" s="49">
        <v>0</v>
      </c>
      <c r="O234" s="49">
        <v>0</v>
      </c>
      <c r="P234" s="49">
        <v>0</v>
      </c>
      <c r="Q234" s="49">
        <v>0</v>
      </c>
      <c r="R234" s="49">
        <v>0</v>
      </c>
      <c r="S234" s="49">
        <f t="shared" si="173"/>
        <v>0</v>
      </c>
      <c r="T234" s="49">
        <f t="shared" si="174"/>
        <v>0</v>
      </c>
    </row>
    <row r="235" spans="1:20" s="26" customFormat="1" ht="8.1" customHeight="1">
      <c r="A235" s="102" t="s">
        <v>333</v>
      </c>
      <c r="B235" s="103"/>
      <c r="C235" s="110" t="s">
        <v>334</v>
      </c>
      <c r="D235" s="111"/>
      <c r="E235" s="111"/>
      <c r="F235" s="111"/>
      <c r="G235" s="112"/>
      <c r="H235" s="27" t="s">
        <v>11</v>
      </c>
      <c r="I235" s="70">
        <v>0</v>
      </c>
      <c r="J235" s="70">
        <v>0</v>
      </c>
      <c r="K235" s="49">
        <v>0</v>
      </c>
      <c r="L235" s="49">
        <v>0</v>
      </c>
      <c r="M235" s="49">
        <v>0</v>
      </c>
      <c r="N235" s="49">
        <v>0</v>
      </c>
      <c r="O235" s="49">
        <v>0</v>
      </c>
      <c r="P235" s="49">
        <v>0</v>
      </c>
      <c r="Q235" s="49">
        <v>0</v>
      </c>
      <c r="R235" s="49">
        <v>0</v>
      </c>
      <c r="S235" s="49">
        <f t="shared" si="173"/>
        <v>0</v>
      </c>
      <c r="T235" s="49">
        <f t="shared" si="174"/>
        <v>0</v>
      </c>
    </row>
    <row r="236" spans="1:20" s="26" customFormat="1" ht="8.1" customHeight="1">
      <c r="A236" s="102" t="s">
        <v>335</v>
      </c>
      <c r="B236" s="103"/>
      <c r="C236" s="115" t="s">
        <v>336</v>
      </c>
      <c r="D236" s="116"/>
      <c r="E236" s="116"/>
      <c r="F236" s="116"/>
      <c r="G236" s="117"/>
      <c r="H236" s="27" t="s">
        <v>11</v>
      </c>
      <c r="I236" s="70">
        <v>0</v>
      </c>
      <c r="J236" s="70">
        <v>0</v>
      </c>
      <c r="K236" s="49">
        <v>0</v>
      </c>
      <c r="L236" s="49">
        <v>0</v>
      </c>
      <c r="M236" s="49">
        <v>0</v>
      </c>
      <c r="N236" s="49">
        <v>0</v>
      </c>
      <c r="O236" s="49">
        <v>0</v>
      </c>
      <c r="P236" s="49">
        <v>0</v>
      </c>
      <c r="Q236" s="49">
        <v>0</v>
      </c>
      <c r="R236" s="49">
        <v>0</v>
      </c>
      <c r="S236" s="49">
        <f t="shared" si="173"/>
        <v>0</v>
      </c>
      <c r="T236" s="49">
        <f t="shared" si="174"/>
        <v>0</v>
      </c>
    </row>
    <row r="237" spans="1:20" s="26" customFormat="1" ht="8.1" customHeight="1">
      <c r="A237" s="102" t="s">
        <v>337</v>
      </c>
      <c r="B237" s="103"/>
      <c r="C237" s="115" t="s">
        <v>338</v>
      </c>
      <c r="D237" s="116"/>
      <c r="E237" s="116"/>
      <c r="F237" s="116"/>
      <c r="G237" s="117"/>
      <c r="H237" s="27" t="s">
        <v>11</v>
      </c>
      <c r="I237" s="70">
        <f>I238+I239</f>
        <v>0</v>
      </c>
      <c r="J237" s="70">
        <f>J238+J239</f>
        <v>0</v>
      </c>
      <c r="K237" s="49">
        <v>0</v>
      </c>
      <c r="L237" s="49">
        <v>0</v>
      </c>
      <c r="M237" s="49">
        <v>0</v>
      </c>
      <c r="N237" s="49">
        <v>0</v>
      </c>
      <c r="O237" s="49">
        <v>0</v>
      </c>
      <c r="P237" s="49">
        <v>0</v>
      </c>
      <c r="Q237" s="49">
        <v>0</v>
      </c>
      <c r="R237" s="49">
        <v>0</v>
      </c>
      <c r="S237" s="49">
        <f t="shared" si="173"/>
        <v>0</v>
      </c>
      <c r="T237" s="49">
        <f t="shared" si="174"/>
        <v>0</v>
      </c>
    </row>
    <row r="238" spans="1:20" s="26" customFormat="1" ht="8.1" customHeight="1">
      <c r="A238" s="102" t="s">
        <v>339</v>
      </c>
      <c r="B238" s="103"/>
      <c r="C238" s="110" t="s">
        <v>340</v>
      </c>
      <c r="D238" s="111"/>
      <c r="E238" s="111"/>
      <c r="F238" s="111"/>
      <c r="G238" s="112"/>
      <c r="H238" s="27" t="s">
        <v>11</v>
      </c>
      <c r="I238" s="70">
        <v>0</v>
      </c>
      <c r="J238" s="70">
        <v>0</v>
      </c>
      <c r="K238" s="49">
        <v>0</v>
      </c>
      <c r="L238" s="49">
        <v>0</v>
      </c>
      <c r="M238" s="49">
        <v>0</v>
      </c>
      <c r="N238" s="49">
        <v>0</v>
      </c>
      <c r="O238" s="49">
        <v>0</v>
      </c>
      <c r="P238" s="49">
        <v>0</v>
      </c>
      <c r="Q238" s="49">
        <v>0</v>
      </c>
      <c r="R238" s="49">
        <v>0</v>
      </c>
      <c r="S238" s="49">
        <f t="shared" si="173"/>
        <v>0</v>
      </c>
      <c r="T238" s="49">
        <f t="shared" si="174"/>
        <v>0</v>
      </c>
    </row>
    <row r="239" spans="1:20" s="26" customFormat="1" ht="8.1" customHeight="1">
      <c r="A239" s="102" t="s">
        <v>341</v>
      </c>
      <c r="B239" s="103"/>
      <c r="C239" s="110" t="s">
        <v>342</v>
      </c>
      <c r="D239" s="111"/>
      <c r="E239" s="111"/>
      <c r="F239" s="111"/>
      <c r="G239" s="112"/>
      <c r="H239" s="27" t="s">
        <v>11</v>
      </c>
      <c r="I239" s="70">
        <v>0</v>
      </c>
      <c r="J239" s="70">
        <v>0</v>
      </c>
      <c r="K239" s="49">
        <v>0</v>
      </c>
      <c r="L239" s="49">
        <v>0</v>
      </c>
      <c r="M239" s="49">
        <v>0</v>
      </c>
      <c r="N239" s="49">
        <v>0</v>
      </c>
      <c r="O239" s="49">
        <v>0</v>
      </c>
      <c r="P239" s="49">
        <v>0</v>
      </c>
      <c r="Q239" s="49">
        <v>0</v>
      </c>
      <c r="R239" s="49">
        <v>0</v>
      </c>
      <c r="S239" s="49">
        <f t="shared" si="173"/>
        <v>0</v>
      </c>
      <c r="T239" s="49">
        <f t="shared" si="174"/>
        <v>0</v>
      </c>
    </row>
    <row r="240" spans="1:20" s="26" customFormat="1" ht="8.1" customHeight="1">
      <c r="A240" s="102" t="s">
        <v>343</v>
      </c>
      <c r="B240" s="103"/>
      <c r="C240" s="115" t="s">
        <v>344</v>
      </c>
      <c r="D240" s="116"/>
      <c r="E240" s="116"/>
      <c r="F240" s="116"/>
      <c r="G240" s="117"/>
      <c r="H240" s="27" t="s">
        <v>11</v>
      </c>
      <c r="I240" s="70">
        <v>0</v>
      </c>
      <c r="J240" s="70">
        <v>0</v>
      </c>
      <c r="K240" s="49">
        <v>0</v>
      </c>
      <c r="L240" s="49">
        <v>0</v>
      </c>
      <c r="M240" s="49">
        <v>0</v>
      </c>
      <c r="N240" s="49">
        <v>0</v>
      </c>
      <c r="O240" s="49">
        <v>0</v>
      </c>
      <c r="P240" s="49">
        <v>0</v>
      </c>
      <c r="Q240" s="49">
        <v>0</v>
      </c>
      <c r="R240" s="49">
        <v>0</v>
      </c>
      <c r="S240" s="49">
        <f t="shared" ref="S240:S258" si="230">K240+M240+O240+Q240</f>
        <v>0</v>
      </c>
      <c r="T240" s="49">
        <f t="shared" ref="T240:T260" si="231">L240+N240+P240+R240</f>
        <v>0</v>
      </c>
    </row>
    <row r="241" spans="1:20" s="26" customFormat="1" ht="8.1" customHeight="1">
      <c r="A241" s="102" t="s">
        <v>345</v>
      </c>
      <c r="B241" s="103"/>
      <c r="C241" s="115" t="s">
        <v>346</v>
      </c>
      <c r="D241" s="116"/>
      <c r="E241" s="116"/>
      <c r="F241" s="116"/>
      <c r="G241" s="117"/>
      <c r="H241" s="27" t="s">
        <v>11</v>
      </c>
      <c r="I241" s="70">
        <v>0</v>
      </c>
      <c r="J241" s="70">
        <v>0</v>
      </c>
      <c r="K241" s="49">
        <v>0</v>
      </c>
      <c r="L241" s="49">
        <v>0</v>
      </c>
      <c r="M241" s="49">
        <v>0</v>
      </c>
      <c r="N241" s="49">
        <v>0</v>
      </c>
      <c r="O241" s="49">
        <v>0</v>
      </c>
      <c r="P241" s="49">
        <v>0</v>
      </c>
      <c r="Q241" s="49">
        <v>0</v>
      </c>
      <c r="R241" s="49">
        <v>0</v>
      </c>
      <c r="S241" s="49">
        <f t="shared" si="230"/>
        <v>0</v>
      </c>
      <c r="T241" s="49">
        <f t="shared" si="231"/>
        <v>0</v>
      </c>
    </row>
    <row r="242" spans="1:20" s="26" customFormat="1" ht="8.1" customHeight="1">
      <c r="A242" s="102" t="s">
        <v>347</v>
      </c>
      <c r="B242" s="103"/>
      <c r="C242" s="115" t="s">
        <v>348</v>
      </c>
      <c r="D242" s="116"/>
      <c r="E242" s="116"/>
      <c r="F242" s="116"/>
      <c r="G242" s="117"/>
      <c r="H242" s="27" t="s">
        <v>11</v>
      </c>
      <c r="I242" s="70">
        <v>0</v>
      </c>
      <c r="J242" s="70">
        <v>0</v>
      </c>
      <c r="K242" s="49">
        <v>0</v>
      </c>
      <c r="L242" s="49">
        <v>0</v>
      </c>
      <c r="M242" s="49">
        <v>0</v>
      </c>
      <c r="N242" s="49">
        <v>0</v>
      </c>
      <c r="O242" s="49">
        <v>0</v>
      </c>
      <c r="P242" s="49">
        <v>0</v>
      </c>
      <c r="Q242" s="49">
        <v>0</v>
      </c>
      <c r="R242" s="49">
        <v>0</v>
      </c>
      <c r="S242" s="49">
        <f t="shared" si="230"/>
        <v>0</v>
      </c>
      <c r="T242" s="49">
        <f t="shared" si="231"/>
        <v>0</v>
      </c>
    </row>
    <row r="243" spans="1:20" s="26" customFormat="1" ht="8.1" customHeight="1">
      <c r="A243" s="128" t="s">
        <v>349</v>
      </c>
      <c r="B243" s="129"/>
      <c r="C243" s="130" t="s">
        <v>350</v>
      </c>
      <c r="D243" s="131"/>
      <c r="E243" s="131"/>
      <c r="F243" s="131"/>
      <c r="G243" s="132"/>
      <c r="H243" s="78" t="s">
        <v>11</v>
      </c>
      <c r="I243" s="79">
        <f>I244+I248+I249</f>
        <v>125.837</v>
      </c>
      <c r="J243" s="79">
        <f>J244+J248+J249</f>
        <v>60.085999999999999</v>
      </c>
      <c r="K243" s="80">
        <f t="shared" ref="K243" si="232">K244+K248+K249</f>
        <v>15.4</v>
      </c>
      <c r="L243" s="80">
        <f t="shared" ref="L243:P243" si="233">L244+L248+L249</f>
        <v>0</v>
      </c>
      <c r="M243" s="80">
        <f t="shared" si="233"/>
        <v>20</v>
      </c>
      <c r="N243" s="80">
        <f t="shared" si="233"/>
        <v>0</v>
      </c>
      <c r="O243" s="80">
        <f t="shared" ref="O243" si="234">O244+O248+O249</f>
        <v>20</v>
      </c>
      <c r="P243" s="80">
        <f t="shared" si="233"/>
        <v>0</v>
      </c>
      <c r="Q243" s="80">
        <f t="shared" ref="Q243" si="235">Q244+Q248+Q249</f>
        <v>20</v>
      </c>
      <c r="R243" s="80">
        <f t="shared" ref="R243" si="236">R244+R248+R249</f>
        <v>0</v>
      </c>
      <c r="S243" s="80">
        <f t="shared" si="230"/>
        <v>75.400000000000006</v>
      </c>
      <c r="T243" s="80">
        <f t="shared" si="231"/>
        <v>0</v>
      </c>
    </row>
    <row r="244" spans="1:20" s="26" customFormat="1" ht="8.1" customHeight="1">
      <c r="A244" s="102" t="s">
        <v>351</v>
      </c>
      <c r="B244" s="103"/>
      <c r="C244" s="115" t="s">
        <v>352</v>
      </c>
      <c r="D244" s="116"/>
      <c r="E244" s="116"/>
      <c r="F244" s="116"/>
      <c r="G244" s="117"/>
      <c r="H244" s="27" t="s">
        <v>11</v>
      </c>
      <c r="I244" s="70">
        <f t="shared" ref="I244" si="237">SUM(I245:I247)</f>
        <v>30.236999999999998</v>
      </c>
      <c r="J244" s="70">
        <f t="shared" ref="J244:O244" si="238">SUM(J245:J247)</f>
        <v>0</v>
      </c>
      <c r="K244" s="49">
        <f t="shared" ref="K244" si="239">SUM(K245:K247)</f>
        <v>0</v>
      </c>
      <c r="L244" s="49">
        <f t="shared" ref="L244:P244" si="240">SUM(L245:L247)</f>
        <v>0</v>
      </c>
      <c r="M244" s="49">
        <f t="shared" si="240"/>
        <v>0</v>
      </c>
      <c r="N244" s="49">
        <f t="shared" si="240"/>
        <v>0</v>
      </c>
      <c r="O244" s="49">
        <f t="shared" si="238"/>
        <v>0</v>
      </c>
      <c r="P244" s="49">
        <f t="shared" si="240"/>
        <v>0</v>
      </c>
      <c r="Q244" s="49">
        <f t="shared" ref="Q244" si="241">SUM(Q245:Q247)</f>
        <v>0</v>
      </c>
      <c r="R244" s="49">
        <f t="shared" ref="R244" si="242">SUM(R245:R247)</f>
        <v>0</v>
      </c>
      <c r="S244" s="49">
        <f t="shared" si="230"/>
        <v>0</v>
      </c>
      <c r="T244" s="49">
        <f t="shared" si="231"/>
        <v>0</v>
      </c>
    </row>
    <row r="245" spans="1:20" s="26" customFormat="1" ht="8.1" customHeight="1">
      <c r="A245" s="102" t="s">
        <v>353</v>
      </c>
      <c r="B245" s="103"/>
      <c r="C245" s="110" t="s">
        <v>330</v>
      </c>
      <c r="D245" s="111"/>
      <c r="E245" s="111"/>
      <c r="F245" s="111"/>
      <c r="G245" s="112"/>
      <c r="H245" s="27" t="s">
        <v>11</v>
      </c>
      <c r="I245" s="70">
        <v>30.236999999999998</v>
      </c>
      <c r="J245" s="70">
        <v>0</v>
      </c>
      <c r="K245" s="49">
        <v>0</v>
      </c>
      <c r="L245" s="49">
        <v>0</v>
      </c>
      <c r="M245" s="49">
        <v>0</v>
      </c>
      <c r="N245" s="49">
        <v>0</v>
      </c>
      <c r="O245" s="49">
        <v>0</v>
      </c>
      <c r="P245" s="49">
        <v>0</v>
      </c>
      <c r="Q245" s="49">
        <v>0</v>
      </c>
      <c r="R245" s="49">
        <v>0</v>
      </c>
      <c r="S245" s="49">
        <f t="shared" si="230"/>
        <v>0</v>
      </c>
      <c r="T245" s="49">
        <f t="shared" si="231"/>
        <v>0</v>
      </c>
    </row>
    <row r="246" spans="1:20" s="26" customFormat="1" ht="8.1" customHeight="1">
      <c r="A246" s="102" t="s">
        <v>354</v>
      </c>
      <c r="B246" s="103"/>
      <c r="C246" s="110" t="s">
        <v>332</v>
      </c>
      <c r="D246" s="111"/>
      <c r="E246" s="111"/>
      <c r="F246" s="111"/>
      <c r="G246" s="112"/>
      <c r="H246" s="27" t="s">
        <v>11</v>
      </c>
      <c r="I246" s="70">
        <v>0</v>
      </c>
      <c r="J246" s="70">
        <v>0</v>
      </c>
      <c r="K246" s="49">
        <v>0</v>
      </c>
      <c r="L246" s="49">
        <v>0</v>
      </c>
      <c r="M246" s="49">
        <v>0</v>
      </c>
      <c r="N246" s="49">
        <v>0</v>
      </c>
      <c r="O246" s="49">
        <v>0</v>
      </c>
      <c r="P246" s="49">
        <v>0</v>
      </c>
      <c r="Q246" s="49">
        <v>0</v>
      </c>
      <c r="R246" s="49">
        <v>0</v>
      </c>
      <c r="S246" s="49">
        <f t="shared" si="230"/>
        <v>0</v>
      </c>
      <c r="T246" s="49">
        <f t="shared" si="231"/>
        <v>0</v>
      </c>
    </row>
    <row r="247" spans="1:20" s="26" customFormat="1" ht="8.1" customHeight="1">
      <c r="A247" s="102" t="s">
        <v>355</v>
      </c>
      <c r="B247" s="103"/>
      <c r="C247" s="110" t="s">
        <v>334</v>
      </c>
      <c r="D247" s="111"/>
      <c r="E247" s="111"/>
      <c r="F247" s="111"/>
      <c r="G247" s="112"/>
      <c r="H247" s="27" t="s">
        <v>11</v>
      </c>
      <c r="I247" s="70">
        <v>0</v>
      </c>
      <c r="J247" s="70">
        <v>0</v>
      </c>
      <c r="K247" s="49">
        <v>0</v>
      </c>
      <c r="L247" s="49">
        <v>0</v>
      </c>
      <c r="M247" s="49">
        <v>0</v>
      </c>
      <c r="N247" s="49">
        <v>0</v>
      </c>
      <c r="O247" s="49">
        <v>0</v>
      </c>
      <c r="P247" s="49">
        <v>0</v>
      </c>
      <c r="Q247" s="49">
        <v>0</v>
      </c>
      <c r="R247" s="49">
        <v>0</v>
      </c>
      <c r="S247" s="49">
        <f t="shared" si="230"/>
        <v>0</v>
      </c>
      <c r="T247" s="49">
        <f t="shared" si="231"/>
        <v>0</v>
      </c>
    </row>
    <row r="248" spans="1:20" s="26" customFormat="1" ht="8.1" customHeight="1">
      <c r="A248" s="102" t="s">
        <v>356</v>
      </c>
      <c r="B248" s="103"/>
      <c r="C248" s="115" t="s">
        <v>211</v>
      </c>
      <c r="D248" s="116"/>
      <c r="E248" s="116"/>
      <c r="F248" s="116"/>
      <c r="G248" s="117"/>
      <c r="H248" s="27" t="s">
        <v>11</v>
      </c>
      <c r="I248" s="70">
        <v>25.6</v>
      </c>
      <c r="J248" s="70">
        <v>15.366</v>
      </c>
      <c r="K248" s="49">
        <v>15.4</v>
      </c>
      <c r="L248" s="49">
        <v>0</v>
      </c>
      <c r="M248" s="49">
        <v>20</v>
      </c>
      <c r="N248" s="49">
        <v>0</v>
      </c>
      <c r="O248" s="49">
        <v>20</v>
      </c>
      <c r="P248" s="49">
        <v>0</v>
      </c>
      <c r="Q248" s="49">
        <v>20</v>
      </c>
      <c r="R248" s="49">
        <v>0</v>
      </c>
      <c r="S248" s="49">
        <f>K248+M248+O248+Q248</f>
        <v>75.400000000000006</v>
      </c>
      <c r="T248" s="49">
        <f t="shared" si="231"/>
        <v>0</v>
      </c>
    </row>
    <row r="249" spans="1:20" s="26" customFormat="1" ht="8.1" customHeight="1">
      <c r="A249" s="102" t="s">
        <v>357</v>
      </c>
      <c r="B249" s="103"/>
      <c r="C249" s="115" t="s">
        <v>358</v>
      </c>
      <c r="D249" s="116"/>
      <c r="E249" s="116"/>
      <c r="F249" s="116"/>
      <c r="G249" s="117"/>
      <c r="H249" s="27" t="s">
        <v>11</v>
      </c>
      <c r="I249" s="70">
        <v>70</v>
      </c>
      <c r="J249" s="70">
        <v>44.72</v>
      </c>
      <c r="K249" s="49">
        <v>0</v>
      </c>
      <c r="L249" s="49">
        <v>0</v>
      </c>
      <c r="M249" s="49">
        <v>0</v>
      </c>
      <c r="N249" s="49">
        <v>0</v>
      </c>
      <c r="O249" s="49">
        <v>0</v>
      </c>
      <c r="P249" s="49">
        <v>0</v>
      </c>
      <c r="Q249" s="49">
        <v>0</v>
      </c>
      <c r="R249" s="49">
        <v>0</v>
      </c>
      <c r="S249" s="49">
        <f t="shared" si="230"/>
        <v>0</v>
      </c>
      <c r="T249" s="49">
        <f t="shared" si="231"/>
        <v>0</v>
      </c>
    </row>
    <row r="250" spans="1:20" s="26" customFormat="1" ht="16.5" customHeight="1">
      <c r="A250" s="128" t="s">
        <v>359</v>
      </c>
      <c r="B250" s="129"/>
      <c r="C250" s="130" t="s">
        <v>360</v>
      </c>
      <c r="D250" s="131"/>
      <c r="E250" s="131"/>
      <c r="F250" s="131"/>
      <c r="G250" s="132"/>
      <c r="H250" s="78" t="s">
        <v>11</v>
      </c>
      <c r="I250" s="79">
        <f>I175-I193</f>
        <v>114.67900000000009</v>
      </c>
      <c r="J250" s="79">
        <f t="shared" ref="J250:R250" si="243">J175-J193</f>
        <v>64.079999999999472</v>
      </c>
      <c r="K250" s="80">
        <f t="shared" si="243"/>
        <v>30.920553599999948</v>
      </c>
      <c r="L250" s="80">
        <f t="shared" si="243"/>
        <v>0</v>
      </c>
      <c r="M250" s="80">
        <f t="shared" si="243"/>
        <v>51.096452851199501</v>
      </c>
      <c r="N250" s="80">
        <f t="shared" si="243"/>
        <v>0</v>
      </c>
      <c r="O250" s="80">
        <f>O175-O193</f>
        <v>52.85391096524836</v>
      </c>
      <c r="P250" s="80">
        <f t="shared" si="243"/>
        <v>0</v>
      </c>
      <c r="Q250" s="80">
        <f t="shared" si="243"/>
        <v>53.772387403857465</v>
      </c>
      <c r="R250" s="80">
        <f t="shared" si="243"/>
        <v>0</v>
      </c>
      <c r="S250" s="80">
        <f t="shared" si="230"/>
        <v>188.64330482030527</v>
      </c>
      <c r="T250" s="80">
        <f t="shared" si="231"/>
        <v>0</v>
      </c>
    </row>
    <row r="251" spans="1:20" s="26" customFormat="1" ht="17.25" customHeight="1">
      <c r="A251" s="128" t="s">
        <v>361</v>
      </c>
      <c r="B251" s="129"/>
      <c r="C251" s="130" t="s">
        <v>362</v>
      </c>
      <c r="D251" s="131"/>
      <c r="E251" s="131"/>
      <c r="F251" s="131"/>
      <c r="G251" s="132"/>
      <c r="H251" s="78" t="s">
        <v>11</v>
      </c>
      <c r="I251" s="79">
        <f t="shared" ref="I251:R251" si="244">I211-I218</f>
        <v>0</v>
      </c>
      <c r="J251" s="80">
        <f t="shared" si="244"/>
        <v>-14.28</v>
      </c>
      <c r="K251" s="80">
        <f t="shared" si="244"/>
        <v>-11.79</v>
      </c>
      <c r="L251" s="80">
        <f t="shared" si="244"/>
        <v>0</v>
      </c>
      <c r="M251" s="80">
        <f t="shared" si="244"/>
        <v>-28.4</v>
      </c>
      <c r="N251" s="80">
        <f t="shared" si="244"/>
        <v>0</v>
      </c>
      <c r="O251" s="80">
        <f t="shared" si="244"/>
        <v>-29.53</v>
      </c>
      <c r="P251" s="80">
        <f t="shared" si="244"/>
        <v>0</v>
      </c>
      <c r="Q251" s="80">
        <f t="shared" si="244"/>
        <v>-30.7</v>
      </c>
      <c r="R251" s="80">
        <f t="shared" si="244"/>
        <v>0</v>
      </c>
      <c r="S251" s="80">
        <f t="shared" si="230"/>
        <v>-100.42</v>
      </c>
      <c r="T251" s="80">
        <f t="shared" si="231"/>
        <v>0</v>
      </c>
    </row>
    <row r="252" spans="1:20" s="26" customFormat="1" ht="8.4499999999999993" customHeight="1">
      <c r="A252" s="102" t="s">
        <v>363</v>
      </c>
      <c r="B252" s="103"/>
      <c r="C252" s="115" t="s">
        <v>364</v>
      </c>
      <c r="D252" s="116"/>
      <c r="E252" s="116"/>
      <c r="F252" s="116"/>
      <c r="G252" s="117"/>
      <c r="H252" s="27" t="s">
        <v>11</v>
      </c>
      <c r="I252" s="70">
        <f t="shared" ref="I252:R252" si="245">I251</f>
        <v>0</v>
      </c>
      <c r="J252" s="49">
        <f t="shared" si="245"/>
        <v>-14.28</v>
      </c>
      <c r="K252" s="49">
        <f t="shared" si="245"/>
        <v>-11.79</v>
      </c>
      <c r="L252" s="49">
        <f t="shared" si="245"/>
        <v>0</v>
      </c>
      <c r="M252" s="49">
        <f t="shared" si="245"/>
        <v>-28.4</v>
      </c>
      <c r="N252" s="49">
        <f t="shared" si="245"/>
        <v>0</v>
      </c>
      <c r="O252" s="49">
        <f t="shared" si="245"/>
        <v>-29.53</v>
      </c>
      <c r="P252" s="49">
        <f t="shared" si="245"/>
        <v>0</v>
      </c>
      <c r="Q252" s="49">
        <f t="shared" si="245"/>
        <v>-30.7</v>
      </c>
      <c r="R252" s="49">
        <f t="shared" si="245"/>
        <v>0</v>
      </c>
      <c r="S252" s="49">
        <f t="shared" si="230"/>
        <v>-100.42</v>
      </c>
      <c r="T252" s="49">
        <f t="shared" si="231"/>
        <v>0</v>
      </c>
    </row>
    <row r="253" spans="1:20" s="26" customFormat="1" ht="8.4499999999999993" customHeight="1">
      <c r="A253" s="102" t="s">
        <v>365</v>
      </c>
      <c r="B253" s="103"/>
      <c r="C253" s="115" t="s">
        <v>366</v>
      </c>
      <c r="D253" s="116"/>
      <c r="E253" s="116"/>
      <c r="F253" s="116"/>
      <c r="G253" s="117"/>
      <c r="H253" s="27" t="s">
        <v>11</v>
      </c>
      <c r="I253" s="70">
        <v>0</v>
      </c>
      <c r="J253" s="70">
        <v>0</v>
      </c>
      <c r="K253" s="49">
        <v>0</v>
      </c>
      <c r="L253" s="49">
        <v>0</v>
      </c>
      <c r="M253" s="49">
        <v>0</v>
      </c>
      <c r="N253" s="49">
        <v>0</v>
      </c>
      <c r="O253" s="49">
        <v>0</v>
      </c>
      <c r="P253" s="49">
        <v>0</v>
      </c>
      <c r="Q253" s="49">
        <v>0</v>
      </c>
      <c r="R253" s="49">
        <v>0</v>
      </c>
      <c r="S253" s="49">
        <f t="shared" si="230"/>
        <v>0</v>
      </c>
      <c r="T253" s="49">
        <f t="shared" si="231"/>
        <v>0</v>
      </c>
    </row>
    <row r="254" spans="1:20" s="26" customFormat="1" ht="16.5" customHeight="1">
      <c r="A254" s="128" t="s">
        <v>367</v>
      </c>
      <c r="B254" s="129"/>
      <c r="C254" s="130" t="s">
        <v>368</v>
      </c>
      <c r="D254" s="131"/>
      <c r="E254" s="131"/>
      <c r="F254" s="131"/>
      <c r="G254" s="132"/>
      <c r="H254" s="78" t="s">
        <v>11</v>
      </c>
      <c r="I254" s="79">
        <f>I230-I243</f>
        <v>-125.837</v>
      </c>
      <c r="J254" s="79">
        <f t="shared" ref="J254:R254" si="246">J230-J243</f>
        <v>-60.085999999999999</v>
      </c>
      <c r="K254" s="80">
        <f t="shared" si="246"/>
        <v>-15.4</v>
      </c>
      <c r="L254" s="80">
        <f t="shared" si="246"/>
        <v>0</v>
      </c>
      <c r="M254" s="80">
        <f t="shared" si="246"/>
        <v>-20</v>
      </c>
      <c r="N254" s="80">
        <f t="shared" si="246"/>
        <v>0</v>
      </c>
      <c r="O254" s="80">
        <f t="shared" si="246"/>
        <v>-20</v>
      </c>
      <c r="P254" s="80">
        <f t="shared" si="246"/>
        <v>0</v>
      </c>
      <c r="Q254" s="80">
        <f t="shared" si="246"/>
        <v>-20</v>
      </c>
      <c r="R254" s="80">
        <f t="shared" si="246"/>
        <v>0</v>
      </c>
      <c r="S254" s="80">
        <f t="shared" si="230"/>
        <v>-75.400000000000006</v>
      </c>
      <c r="T254" s="80">
        <f t="shared" si="231"/>
        <v>0</v>
      </c>
    </row>
    <row r="255" spans="1:20" s="26" customFormat="1" ht="8.4499999999999993" customHeight="1">
      <c r="A255" s="102" t="s">
        <v>369</v>
      </c>
      <c r="B255" s="103"/>
      <c r="C255" s="115" t="s">
        <v>370</v>
      </c>
      <c r="D255" s="116"/>
      <c r="E255" s="116"/>
      <c r="F255" s="116"/>
      <c r="G255" s="117"/>
      <c r="H255" s="27" t="s">
        <v>11</v>
      </c>
      <c r="I255" s="70">
        <v>0</v>
      </c>
      <c r="J255" s="70">
        <v>0</v>
      </c>
      <c r="K255" s="49">
        <v>0</v>
      </c>
      <c r="L255" s="49">
        <v>0</v>
      </c>
      <c r="M255" s="49">
        <v>0</v>
      </c>
      <c r="N255" s="49">
        <v>0</v>
      </c>
      <c r="O255" s="49">
        <v>0</v>
      </c>
      <c r="P255" s="49">
        <v>0</v>
      </c>
      <c r="Q255" s="49">
        <v>0</v>
      </c>
      <c r="R255" s="49">
        <v>0</v>
      </c>
      <c r="S255" s="49">
        <f t="shared" si="230"/>
        <v>0</v>
      </c>
      <c r="T255" s="49">
        <f t="shared" si="231"/>
        <v>0</v>
      </c>
    </row>
    <row r="256" spans="1:20" s="26" customFormat="1" ht="8.4499999999999993" customHeight="1">
      <c r="A256" s="102" t="s">
        <v>371</v>
      </c>
      <c r="B256" s="103"/>
      <c r="C256" s="115" t="s">
        <v>372</v>
      </c>
      <c r="D256" s="116"/>
      <c r="E256" s="116"/>
      <c r="F256" s="116"/>
      <c r="G256" s="117"/>
      <c r="H256" s="27" t="s">
        <v>11</v>
      </c>
      <c r="I256" s="70">
        <v>0</v>
      </c>
      <c r="J256" s="70">
        <v>0</v>
      </c>
      <c r="K256" s="49">
        <v>0</v>
      </c>
      <c r="L256" s="49">
        <v>0</v>
      </c>
      <c r="M256" s="49">
        <v>0</v>
      </c>
      <c r="N256" s="49">
        <v>0</v>
      </c>
      <c r="O256" s="49">
        <v>0</v>
      </c>
      <c r="P256" s="49">
        <v>0</v>
      </c>
      <c r="Q256" s="49">
        <v>0</v>
      </c>
      <c r="R256" s="49">
        <v>0</v>
      </c>
      <c r="S256" s="49">
        <f t="shared" si="230"/>
        <v>0</v>
      </c>
      <c r="T256" s="49">
        <f t="shared" si="231"/>
        <v>0</v>
      </c>
    </row>
    <row r="257" spans="1:20" s="26" customFormat="1" ht="9" customHeight="1">
      <c r="A257" s="128" t="s">
        <v>373</v>
      </c>
      <c r="B257" s="129"/>
      <c r="C257" s="130" t="s">
        <v>374</v>
      </c>
      <c r="D257" s="131"/>
      <c r="E257" s="131"/>
      <c r="F257" s="131"/>
      <c r="G257" s="132"/>
      <c r="H257" s="78" t="s">
        <v>11</v>
      </c>
      <c r="I257" s="79">
        <v>0</v>
      </c>
      <c r="J257" s="79">
        <v>0</v>
      </c>
      <c r="K257" s="80">
        <v>0</v>
      </c>
      <c r="L257" s="80">
        <v>0</v>
      </c>
      <c r="M257" s="80">
        <v>0</v>
      </c>
      <c r="N257" s="80">
        <v>0</v>
      </c>
      <c r="O257" s="80">
        <v>0</v>
      </c>
      <c r="P257" s="80">
        <v>0</v>
      </c>
      <c r="Q257" s="80">
        <v>0</v>
      </c>
      <c r="R257" s="80">
        <v>0</v>
      </c>
      <c r="S257" s="80">
        <f t="shared" si="230"/>
        <v>0</v>
      </c>
      <c r="T257" s="80">
        <f t="shared" si="231"/>
        <v>0</v>
      </c>
    </row>
    <row r="258" spans="1:20" s="26" customFormat="1" ht="17.25" customHeight="1">
      <c r="A258" s="128" t="s">
        <v>375</v>
      </c>
      <c r="B258" s="129"/>
      <c r="C258" s="130" t="s">
        <v>376</v>
      </c>
      <c r="D258" s="131"/>
      <c r="E258" s="131"/>
      <c r="F258" s="131"/>
      <c r="G258" s="132"/>
      <c r="H258" s="78" t="s">
        <v>11</v>
      </c>
      <c r="I258" s="79">
        <f>I250+I251+I254+I257</f>
        <v>-11.157999999999916</v>
      </c>
      <c r="J258" s="79">
        <f>J250+J251+J254</f>
        <v>-10.286000000000527</v>
      </c>
      <c r="K258" s="80">
        <f t="shared" ref="K258:L258" si="247">K250+K251+K254</f>
        <v>3.7305535999999488</v>
      </c>
      <c r="L258" s="80">
        <f t="shared" si="247"/>
        <v>0</v>
      </c>
      <c r="M258" s="80">
        <f>M250+M251+M254</f>
        <v>2.6964528511995027</v>
      </c>
      <c r="N258" s="80">
        <f t="shared" ref="N258:R258" si="248">N250+N251+N254</f>
        <v>0</v>
      </c>
      <c r="O258" s="80">
        <f>O250+O251+O254</f>
        <v>3.3239109652483592</v>
      </c>
      <c r="P258" s="80">
        <f t="shared" si="248"/>
        <v>0</v>
      </c>
      <c r="Q258" s="80">
        <f t="shared" si="248"/>
        <v>3.0723874038574657</v>
      </c>
      <c r="R258" s="80">
        <f t="shared" si="248"/>
        <v>0</v>
      </c>
      <c r="S258" s="80">
        <f t="shared" si="230"/>
        <v>12.823304820305276</v>
      </c>
      <c r="T258" s="80">
        <f t="shared" si="231"/>
        <v>0</v>
      </c>
    </row>
    <row r="259" spans="1:20" s="26" customFormat="1" ht="9" customHeight="1">
      <c r="A259" s="128" t="s">
        <v>377</v>
      </c>
      <c r="B259" s="129"/>
      <c r="C259" s="130" t="s">
        <v>378</v>
      </c>
      <c r="D259" s="131"/>
      <c r="E259" s="131"/>
      <c r="F259" s="131"/>
      <c r="G259" s="132"/>
      <c r="H259" s="78" t="s">
        <v>11</v>
      </c>
      <c r="I259" s="79">
        <v>31.7</v>
      </c>
      <c r="J259" s="79">
        <f>I260</f>
        <v>20.542000000000083</v>
      </c>
      <c r="K259" s="80">
        <f>J260</f>
        <v>10.355999999999556</v>
      </c>
      <c r="L259" s="80">
        <v>0</v>
      </c>
      <c r="M259" s="80">
        <f>K260</f>
        <v>14.086553599999505</v>
      </c>
      <c r="N259" s="80">
        <v>0</v>
      </c>
      <c r="O259" s="80">
        <f>M260</f>
        <v>16.783006451199007</v>
      </c>
      <c r="P259" s="80">
        <v>0</v>
      </c>
      <c r="Q259" s="80">
        <f>O260</f>
        <v>20.106917416447367</v>
      </c>
      <c r="R259" s="80">
        <v>0</v>
      </c>
      <c r="S259" s="80">
        <f>K259</f>
        <v>10.355999999999556</v>
      </c>
      <c r="T259" s="80">
        <f t="shared" si="231"/>
        <v>0</v>
      </c>
    </row>
    <row r="260" spans="1:20" s="26" customFormat="1" ht="9" customHeight="1" thickBot="1">
      <c r="A260" s="175" t="s">
        <v>379</v>
      </c>
      <c r="B260" s="176"/>
      <c r="C260" s="177" t="s">
        <v>380</v>
      </c>
      <c r="D260" s="178"/>
      <c r="E260" s="178"/>
      <c r="F260" s="178"/>
      <c r="G260" s="179"/>
      <c r="H260" s="84" t="s">
        <v>11</v>
      </c>
      <c r="I260" s="85">
        <f>I259+I258</f>
        <v>20.542000000000083</v>
      </c>
      <c r="J260" s="85">
        <f>J259+J258+0.1</f>
        <v>10.355999999999556</v>
      </c>
      <c r="K260" s="86">
        <f t="shared" ref="K260" si="249">K259+K258</f>
        <v>14.086553599999505</v>
      </c>
      <c r="L260" s="86">
        <f t="shared" ref="L260" si="250">L259+L258</f>
        <v>0</v>
      </c>
      <c r="M260" s="86">
        <f t="shared" ref="M260" si="251">M259+M258</f>
        <v>16.783006451199007</v>
      </c>
      <c r="N260" s="86">
        <f t="shared" ref="N260" si="252">N259+N258</f>
        <v>0</v>
      </c>
      <c r="O260" s="86">
        <f t="shared" ref="O260" si="253">O259+O258</f>
        <v>20.106917416447367</v>
      </c>
      <c r="P260" s="86">
        <f t="shared" ref="P260" si="254">P259+P258</f>
        <v>0</v>
      </c>
      <c r="Q260" s="86">
        <f t="shared" ref="Q260" si="255">Q259+Q258</f>
        <v>23.179304820304832</v>
      </c>
      <c r="R260" s="86">
        <f t="shared" ref="R260" si="256">R259+R258</f>
        <v>0</v>
      </c>
      <c r="S260" s="86">
        <f>Q260</f>
        <v>23.179304820304832</v>
      </c>
      <c r="T260" s="86">
        <f t="shared" si="231"/>
        <v>0</v>
      </c>
    </row>
    <row r="261" spans="1:20" s="26" customFormat="1" ht="9" customHeight="1">
      <c r="A261" s="123" t="s">
        <v>381</v>
      </c>
      <c r="B261" s="124"/>
      <c r="C261" s="125" t="s">
        <v>101</v>
      </c>
      <c r="D261" s="126"/>
      <c r="E261" s="126"/>
      <c r="F261" s="126"/>
      <c r="G261" s="127"/>
      <c r="H261" s="82" t="s">
        <v>215</v>
      </c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1"/>
      <c r="T261" s="95"/>
    </row>
    <row r="262" spans="1:20" s="26" customFormat="1" ht="8.4499999999999993" customHeight="1">
      <c r="A262" s="102" t="s">
        <v>382</v>
      </c>
      <c r="B262" s="103"/>
      <c r="C262" s="115" t="s">
        <v>383</v>
      </c>
      <c r="D262" s="116"/>
      <c r="E262" s="116"/>
      <c r="F262" s="116"/>
      <c r="G262" s="117"/>
      <c r="H262" s="27" t="s">
        <v>11</v>
      </c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49"/>
      <c r="T262" s="50"/>
    </row>
    <row r="263" spans="1:20" s="26" customFormat="1" ht="8.1" customHeight="1">
      <c r="A263" s="102" t="s">
        <v>384</v>
      </c>
      <c r="B263" s="103"/>
      <c r="C263" s="110" t="s">
        <v>385</v>
      </c>
      <c r="D263" s="111"/>
      <c r="E263" s="111"/>
      <c r="F263" s="111"/>
      <c r="G263" s="112"/>
      <c r="H263" s="27" t="s">
        <v>11</v>
      </c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49"/>
      <c r="T263" s="50"/>
    </row>
    <row r="264" spans="1:20" s="26" customFormat="1" ht="8.1" customHeight="1">
      <c r="A264" s="102" t="s">
        <v>386</v>
      </c>
      <c r="B264" s="103"/>
      <c r="C264" s="107" t="s">
        <v>387</v>
      </c>
      <c r="D264" s="108"/>
      <c r="E264" s="108"/>
      <c r="F264" s="108"/>
      <c r="G264" s="109"/>
      <c r="H264" s="27" t="s">
        <v>11</v>
      </c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49"/>
      <c r="T264" s="50"/>
    </row>
    <row r="265" spans="1:20" s="26" customFormat="1" ht="16.5" customHeight="1">
      <c r="A265" s="102" t="s">
        <v>388</v>
      </c>
      <c r="B265" s="103"/>
      <c r="C265" s="107" t="s">
        <v>15</v>
      </c>
      <c r="D265" s="108"/>
      <c r="E265" s="108"/>
      <c r="F265" s="108"/>
      <c r="G265" s="109"/>
      <c r="H265" s="27" t="s">
        <v>11</v>
      </c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49"/>
      <c r="T265" s="50"/>
    </row>
    <row r="266" spans="1:20" s="26" customFormat="1" ht="8.1" customHeight="1">
      <c r="A266" s="102" t="s">
        <v>389</v>
      </c>
      <c r="B266" s="103"/>
      <c r="C266" s="133" t="s">
        <v>387</v>
      </c>
      <c r="D266" s="134"/>
      <c r="E266" s="134"/>
      <c r="F266" s="134"/>
      <c r="G266" s="135"/>
      <c r="H266" s="27" t="s">
        <v>11</v>
      </c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49"/>
      <c r="T266" s="50"/>
    </row>
    <row r="267" spans="1:20" s="26" customFormat="1" ht="16.5" customHeight="1">
      <c r="A267" s="102" t="s">
        <v>390</v>
      </c>
      <c r="B267" s="103"/>
      <c r="C267" s="107" t="s">
        <v>17</v>
      </c>
      <c r="D267" s="108"/>
      <c r="E267" s="108"/>
      <c r="F267" s="108"/>
      <c r="G267" s="109"/>
      <c r="H267" s="27" t="s">
        <v>11</v>
      </c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49"/>
      <c r="T267" s="50"/>
    </row>
    <row r="268" spans="1:20" s="26" customFormat="1" ht="8.1" customHeight="1">
      <c r="A268" s="102" t="s">
        <v>391</v>
      </c>
      <c r="B268" s="103"/>
      <c r="C268" s="133" t="s">
        <v>387</v>
      </c>
      <c r="D268" s="134"/>
      <c r="E268" s="134"/>
      <c r="F268" s="134"/>
      <c r="G268" s="135"/>
      <c r="H268" s="27" t="s">
        <v>11</v>
      </c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49"/>
      <c r="T268" s="50"/>
    </row>
    <row r="269" spans="1:20" s="26" customFormat="1" ht="16.5" customHeight="1">
      <c r="A269" s="102" t="s">
        <v>392</v>
      </c>
      <c r="B269" s="103"/>
      <c r="C269" s="107" t="s">
        <v>19</v>
      </c>
      <c r="D269" s="108"/>
      <c r="E269" s="108"/>
      <c r="F269" s="108"/>
      <c r="G269" s="109"/>
      <c r="H269" s="27" t="s">
        <v>11</v>
      </c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49"/>
      <c r="T269" s="50"/>
    </row>
    <row r="270" spans="1:20" s="26" customFormat="1" ht="8.1" customHeight="1">
      <c r="A270" s="102" t="s">
        <v>393</v>
      </c>
      <c r="B270" s="103"/>
      <c r="C270" s="133" t="s">
        <v>387</v>
      </c>
      <c r="D270" s="134"/>
      <c r="E270" s="134"/>
      <c r="F270" s="134"/>
      <c r="G270" s="135"/>
      <c r="H270" s="27" t="s">
        <v>11</v>
      </c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49"/>
      <c r="T270" s="50"/>
    </row>
    <row r="271" spans="1:20" s="26" customFormat="1" ht="8.1" customHeight="1">
      <c r="A271" s="102" t="s">
        <v>394</v>
      </c>
      <c r="B271" s="103"/>
      <c r="C271" s="110" t="s">
        <v>395</v>
      </c>
      <c r="D271" s="111"/>
      <c r="E271" s="111"/>
      <c r="F271" s="111"/>
      <c r="G271" s="112"/>
      <c r="H271" s="27" t="s">
        <v>11</v>
      </c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49"/>
      <c r="T271" s="50"/>
    </row>
    <row r="272" spans="1:20" s="26" customFormat="1" ht="8.1" customHeight="1">
      <c r="A272" s="102" t="s">
        <v>396</v>
      </c>
      <c r="B272" s="103"/>
      <c r="C272" s="107" t="s">
        <v>387</v>
      </c>
      <c r="D272" s="108"/>
      <c r="E272" s="108"/>
      <c r="F272" s="108"/>
      <c r="G272" s="109"/>
      <c r="H272" s="27" t="s">
        <v>11</v>
      </c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49"/>
      <c r="T272" s="50"/>
    </row>
    <row r="273" spans="1:20" s="26" customFormat="1" ht="8.1" customHeight="1">
      <c r="A273" s="102" t="s">
        <v>397</v>
      </c>
      <c r="B273" s="103"/>
      <c r="C273" s="110" t="s">
        <v>398</v>
      </c>
      <c r="D273" s="111"/>
      <c r="E273" s="111"/>
      <c r="F273" s="111"/>
      <c r="G273" s="112"/>
      <c r="H273" s="27" t="s">
        <v>11</v>
      </c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49"/>
      <c r="T273" s="50"/>
    </row>
    <row r="274" spans="1:20" s="26" customFormat="1" ht="8.1" customHeight="1">
      <c r="A274" s="102" t="s">
        <v>399</v>
      </c>
      <c r="B274" s="103"/>
      <c r="C274" s="107" t="s">
        <v>387</v>
      </c>
      <c r="D274" s="108"/>
      <c r="E274" s="108"/>
      <c r="F274" s="108"/>
      <c r="G274" s="109"/>
      <c r="H274" s="27" t="s">
        <v>11</v>
      </c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49"/>
      <c r="T274" s="50"/>
    </row>
    <row r="275" spans="1:20" s="26" customFormat="1" ht="8.1" customHeight="1">
      <c r="A275" s="102" t="s">
        <v>400</v>
      </c>
      <c r="B275" s="103"/>
      <c r="C275" s="110" t="s">
        <v>401</v>
      </c>
      <c r="D275" s="111"/>
      <c r="E275" s="111"/>
      <c r="F275" s="111"/>
      <c r="G275" s="112"/>
      <c r="H275" s="27" t="s">
        <v>11</v>
      </c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49"/>
      <c r="T275" s="50"/>
    </row>
    <row r="276" spans="1:20" s="26" customFormat="1" ht="8.1" customHeight="1">
      <c r="A276" s="102" t="s">
        <v>402</v>
      </c>
      <c r="B276" s="103"/>
      <c r="C276" s="107" t="s">
        <v>387</v>
      </c>
      <c r="D276" s="108"/>
      <c r="E276" s="108"/>
      <c r="F276" s="108"/>
      <c r="G276" s="109"/>
      <c r="H276" s="27" t="s">
        <v>11</v>
      </c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49"/>
      <c r="T276" s="50"/>
    </row>
    <row r="277" spans="1:20" s="26" customFormat="1" ht="8.1" customHeight="1">
      <c r="A277" s="102" t="s">
        <v>403</v>
      </c>
      <c r="B277" s="103"/>
      <c r="C277" s="110" t="s">
        <v>404</v>
      </c>
      <c r="D277" s="111"/>
      <c r="E277" s="111"/>
      <c r="F277" s="111"/>
      <c r="G277" s="112"/>
      <c r="H277" s="27" t="s">
        <v>11</v>
      </c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49"/>
      <c r="T277" s="50"/>
    </row>
    <row r="278" spans="1:20" s="26" customFormat="1" ht="8.1" customHeight="1">
      <c r="A278" s="102" t="s">
        <v>405</v>
      </c>
      <c r="B278" s="103"/>
      <c r="C278" s="107" t="s">
        <v>387</v>
      </c>
      <c r="D278" s="108"/>
      <c r="E278" s="108"/>
      <c r="F278" s="108"/>
      <c r="G278" s="109"/>
      <c r="H278" s="27" t="s">
        <v>11</v>
      </c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49"/>
      <c r="T278" s="50"/>
    </row>
    <row r="279" spans="1:20" s="26" customFormat="1" ht="8.1" customHeight="1">
      <c r="A279" s="102" t="s">
        <v>406</v>
      </c>
      <c r="B279" s="103"/>
      <c r="C279" s="110" t="s">
        <v>407</v>
      </c>
      <c r="D279" s="111"/>
      <c r="E279" s="111"/>
      <c r="F279" s="111"/>
      <c r="G279" s="112"/>
      <c r="H279" s="27" t="s">
        <v>11</v>
      </c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49"/>
      <c r="T279" s="50"/>
    </row>
    <row r="280" spans="1:20" s="26" customFormat="1" ht="8.1" customHeight="1">
      <c r="A280" s="102" t="s">
        <v>408</v>
      </c>
      <c r="B280" s="103"/>
      <c r="C280" s="107" t="s">
        <v>387</v>
      </c>
      <c r="D280" s="108"/>
      <c r="E280" s="108"/>
      <c r="F280" s="108"/>
      <c r="G280" s="109"/>
      <c r="H280" s="27" t="s">
        <v>11</v>
      </c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49"/>
      <c r="T280" s="50"/>
    </row>
    <row r="281" spans="1:20" s="26" customFormat="1" ht="8.1" customHeight="1">
      <c r="A281" s="102" t="s">
        <v>406</v>
      </c>
      <c r="B281" s="103"/>
      <c r="C281" s="110" t="s">
        <v>409</v>
      </c>
      <c r="D281" s="111"/>
      <c r="E281" s="111"/>
      <c r="F281" s="111"/>
      <c r="G281" s="112"/>
      <c r="H281" s="27" t="s">
        <v>11</v>
      </c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49"/>
      <c r="T281" s="50"/>
    </row>
    <row r="282" spans="1:20" s="26" customFormat="1" ht="8.1" customHeight="1">
      <c r="A282" s="102" t="s">
        <v>410</v>
      </c>
      <c r="B282" s="103"/>
      <c r="C282" s="107" t="s">
        <v>387</v>
      </c>
      <c r="D282" s="108"/>
      <c r="E282" s="108"/>
      <c r="F282" s="108"/>
      <c r="G282" s="109"/>
      <c r="H282" s="27" t="s">
        <v>11</v>
      </c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49"/>
      <c r="T282" s="50"/>
    </row>
    <row r="283" spans="1:20" s="26" customFormat="1" ht="16.5" customHeight="1">
      <c r="A283" s="102" t="s">
        <v>411</v>
      </c>
      <c r="B283" s="103"/>
      <c r="C283" s="110" t="s">
        <v>412</v>
      </c>
      <c r="D283" s="111"/>
      <c r="E283" s="111"/>
      <c r="F283" s="111"/>
      <c r="G283" s="112"/>
      <c r="H283" s="27" t="s">
        <v>11</v>
      </c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49"/>
      <c r="T283" s="50"/>
    </row>
    <row r="284" spans="1:20" s="26" customFormat="1" ht="8.1" customHeight="1">
      <c r="A284" s="102" t="s">
        <v>413</v>
      </c>
      <c r="B284" s="103"/>
      <c r="C284" s="107" t="s">
        <v>387</v>
      </c>
      <c r="D284" s="108"/>
      <c r="E284" s="108"/>
      <c r="F284" s="108"/>
      <c r="G284" s="109"/>
      <c r="H284" s="27" t="s">
        <v>11</v>
      </c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49"/>
      <c r="T284" s="50"/>
    </row>
    <row r="285" spans="1:20" s="26" customFormat="1" ht="8.1" customHeight="1">
      <c r="A285" s="102" t="s">
        <v>414</v>
      </c>
      <c r="B285" s="103"/>
      <c r="C285" s="107" t="s">
        <v>35</v>
      </c>
      <c r="D285" s="108"/>
      <c r="E285" s="108"/>
      <c r="F285" s="108"/>
      <c r="G285" s="109"/>
      <c r="H285" s="27" t="s">
        <v>11</v>
      </c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49"/>
      <c r="T285" s="50"/>
    </row>
    <row r="286" spans="1:20" s="26" customFormat="1" ht="8.1" customHeight="1">
      <c r="A286" s="102" t="s">
        <v>415</v>
      </c>
      <c r="B286" s="103"/>
      <c r="C286" s="133" t="s">
        <v>387</v>
      </c>
      <c r="D286" s="134"/>
      <c r="E286" s="134"/>
      <c r="F286" s="134"/>
      <c r="G286" s="135"/>
      <c r="H286" s="27" t="s">
        <v>11</v>
      </c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49"/>
      <c r="T286" s="50"/>
    </row>
    <row r="287" spans="1:20" s="26" customFormat="1" ht="8.1" customHeight="1">
      <c r="A287" s="102" t="s">
        <v>416</v>
      </c>
      <c r="B287" s="103"/>
      <c r="C287" s="107" t="s">
        <v>37</v>
      </c>
      <c r="D287" s="108"/>
      <c r="E287" s="108"/>
      <c r="F287" s="108"/>
      <c r="G287" s="109"/>
      <c r="H287" s="27" t="s">
        <v>11</v>
      </c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49"/>
      <c r="T287" s="50"/>
    </row>
    <row r="288" spans="1:20" s="26" customFormat="1" ht="8.1" customHeight="1">
      <c r="A288" s="102" t="s">
        <v>417</v>
      </c>
      <c r="B288" s="103"/>
      <c r="C288" s="133" t="s">
        <v>387</v>
      </c>
      <c r="D288" s="134"/>
      <c r="E288" s="134"/>
      <c r="F288" s="134"/>
      <c r="G288" s="135"/>
      <c r="H288" s="27" t="s">
        <v>11</v>
      </c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49"/>
      <c r="T288" s="50"/>
    </row>
    <row r="289" spans="1:20" s="26" customFormat="1" ht="8.1" customHeight="1">
      <c r="A289" s="102" t="s">
        <v>418</v>
      </c>
      <c r="B289" s="103"/>
      <c r="C289" s="110" t="s">
        <v>419</v>
      </c>
      <c r="D289" s="111"/>
      <c r="E289" s="111"/>
      <c r="F289" s="111"/>
      <c r="G289" s="112"/>
      <c r="H289" s="27" t="s">
        <v>11</v>
      </c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49"/>
      <c r="T289" s="50"/>
    </row>
    <row r="290" spans="1:20" s="26" customFormat="1" ht="8.1" customHeight="1">
      <c r="A290" s="102" t="s">
        <v>420</v>
      </c>
      <c r="B290" s="103"/>
      <c r="C290" s="107" t="s">
        <v>387</v>
      </c>
      <c r="D290" s="108"/>
      <c r="E290" s="108"/>
      <c r="F290" s="108"/>
      <c r="G290" s="109"/>
      <c r="H290" s="27" t="s">
        <v>11</v>
      </c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49"/>
      <c r="T290" s="50"/>
    </row>
    <row r="291" spans="1:20" s="26" customFormat="1" ht="8.1" customHeight="1">
      <c r="A291" s="102" t="s">
        <v>421</v>
      </c>
      <c r="B291" s="103"/>
      <c r="C291" s="115" t="s">
        <v>422</v>
      </c>
      <c r="D291" s="116"/>
      <c r="E291" s="116"/>
      <c r="F291" s="116"/>
      <c r="G291" s="117"/>
      <c r="H291" s="27" t="s">
        <v>11</v>
      </c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49"/>
      <c r="T291" s="50"/>
    </row>
    <row r="292" spans="1:20" s="26" customFormat="1" ht="8.1" customHeight="1">
      <c r="A292" s="102" t="s">
        <v>423</v>
      </c>
      <c r="B292" s="103"/>
      <c r="C292" s="110" t="s">
        <v>424</v>
      </c>
      <c r="D292" s="111"/>
      <c r="E292" s="111"/>
      <c r="F292" s="111"/>
      <c r="G292" s="112"/>
      <c r="H292" s="27" t="s">
        <v>11</v>
      </c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49"/>
      <c r="T292" s="50"/>
    </row>
    <row r="293" spans="1:20" s="26" customFormat="1" ht="8.1" customHeight="1">
      <c r="A293" s="102" t="s">
        <v>425</v>
      </c>
      <c r="B293" s="103"/>
      <c r="C293" s="107" t="s">
        <v>387</v>
      </c>
      <c r="D293" s="108"/>
      <c r="E293" s="108"/>
      <c r="F293" s="108"/>
      <c r="G293" s="109"/>
      <c r="H293" s="27" t="s">
        <v>11</v>
      </c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49"/>
      <c r="T293" s="50"/>
    </row>
    <row r="294" spans="1:20" s="26" customFormat="1" ht="8.1" customHeight="1">
      <c r="A294" s="102" t="s">
        <v>426</v>
      </c>
      <c r="B294" s="103"/>
      <c r="C294" s="110" t="s">
        <v>427</v>
      </c>
      <c r="D294" s="111"/>
      <c r="E294" s="111"/>
      <c r="F294" s="111"/>
      <c r="G294" s="112"/>
      <c r="H294" s="27" t="s">
        <v>11</v>
      </c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49"/>
      <c r="T294" s="50"/>
    </row>
    <row r="295" spans="1:20" s="26" customFormat="1" ht="8.1" customHeight="1">
      <c r="A295" s="102" t="s">
        <v>428</v>
      </c>
      <c r="B295" s="103"/>
      <c r="C295" s="107" t="s">
        <v>257</v>
      </c>
      <c r="D295" s="108"/>
      <c r="E295" s="108"/>
      <c r="F295" s="108"/>
      <c r="G295" s="109"/>
      <c r="H295" s="27" t="s">
        <v>11</v>
      </c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49"/>
      <c r="T295" s="50"/>
    </row>
    <row r="296" spans="1:20" s="26" customFormat="1" ht="8.1" customHeight="1">
      <c r="A296" s="102" t="s">
        <v>429</v>
      </c>
      <c r="B296" s="103"/>
      <c r="C296" s="133" t="s">
        <v>387</v>
      </c>
      <c r="D296" s="134"/>
      <c r="E296" s="134"/>
      <c r="F296" s="134"/>
      <c r="G296" s="135"/>
      <c r="H296" s="27" t="s">
        <v>11</v>
      </c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49"/>
      <c r="T296" s="50"/>
    </row>
    <row r="297" spans="1:20" s="26" customFormat="1" ht="8.1" customHeight="1">
      <c r="A297" s="102" t="s">
        <v>430</v>
      </c>
      <c r="B297" s="103"/>
      <c r="C297" s="107" t="s">
        <v>431</v>
      </c>
      <c r="D297" s="108"/>
      <c r="E297" s="108"/>
      <c r="F297" s="108"/>
      <c r="G297" s="109"/>
      <c r="H297" s="27" t="s">
        <v>11</v>
      </c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49"/>
      <c r="T297" s="50"/>
    </row>
    <row r="298" spans="1:20" s="26" customFormat="1" ht="8.1" customHeight="1">
      <c r="A298" s="102" t="s">
        <v>432</v>
      </c>
      <c r="B298" s="103"/>
      <c r="C298" s="133" t="s">
        <v>387</v>
      </c>
      <c r="D298" s="134"/>
      <c r="E298" s="134"/>
      <c r="F298" s="134"/>
      <c r="G298" s="135"/>
      <c r="H298" s="27" t="s">
        <v>11</v>
      </c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49"/>
      <c r="T298" s="50"/>
    </row>
    <row r="299" spans="1:20" s="26" customFormat="1" ht="16.5" customHeight="1">
      <c r="A299" s="102" t="s">
        <v>433</v>
      </c>
      <c r="B299" s="103"/>
      <c r="C299" s="110" t="s">
        <v>434</v>
      </c>
      <c r="D299" s="111"/>
      <c r="E299" s="111"/>
      <c r="F299" s="111"/>
      <c r="G299" s="112"/>
      <c r="H299" s="27" t="s">
        <v>11</v>
      </c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49"/>
      <c r="T299" s="50"/>
    </row>
    <row r="300" spans="1:20" s="26" customFormat="1" ht="8.1" customHeight="1">
      <c r="A300" s="102" t="s">
        <v>435</v>
      </c>
      <c r="B300" s="103"/>
      <c r="C300" s="107" t="s">
        <v>387</v>
      </c>
      <c r="D300" s="108"/>
      <c r="E300" s="108"/>
      <c r="F300" s="108"/>
      <c r="G300" s="109"/>
      <c r="H300" s="27" t="s">
        <v>11</v>
      </c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49"/>
      <c r="T300" s="50"/>
    </row>
    <row r="301" spans="1:20" s="26" customFormat="1" ht="8.1" customHeight="1">
      <c r="A301" s="102" t="s">
        <v>436</v>
      </c>
      <c r="B301" s="103"/>
      <c r="C301" s="110" t="s">
        <v>437</v>
      </c>
      <c r="D301" s="111"/>
      <c r="E301" s="111"/>
      <c r="F301" s="111"/>
      <c r="G301" s="112"/>
      <c r="H301" s="27" t="s">
        <v>11</v>
      </c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49"/>
      <c r="T301" s="50"/>
    </row>
    <row r="302" spans="1:20" s="26" customFormat="1" ht="8.1" customHeight="1">
      <c r="A302" s="102" t="s">
        <v>438</v>
      </c>
      <c r="B302" s="103"/>
      <c r="C302" s="107" t="s">
        <v>387</v>
      </c>
      <c r="D302" s="108"/>
      <c r="E302" s="108"/>
      <c r="F302" s="108"/>
      <c r="G302" s="109"/>
      <c r="H302" s="27" t="s">
        <v>11</v>
      </c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49"/>
      <c r="T302" s="50"/>
    </row>
    <row r="303" spans="1:20" s="26" customFormat="1" ht="8.1" customHeight="1">
      <c r="A303" s="102" t="s">
        <v>439</v>
      </c>
      <c r="B303" s="103"/>
      <c r="C303" s="110" t="s">
        <v>440</v>
      </c>
      <c r="D303" s="111"/>
      <c r="E303" s="111"/>
      <c r="F303" s="111"/>
      <c r="G303" s="112"/>
      <c r="H303" s="27" t="s">
        <v>11</v>
      </c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49"/>
      <c r="T303" s="50"/>
    </row>
    <row r="304" spans="1:20" s="26" customFormat="1" ht="8.1" customHeight="1">
      <c r="A304" s="102" t="s">
        <v>441</v>
      </c>
      <c r="B304" s="103"/>
      <c r="C304" s="107" t="s">
        <v>387</v>
      </c>
      <c r="D304" s="108"/>
      <c r="E304" s="108"/>
      <c r="F304" s="108"/>
      <c r="G304" s="109"/>
      <c r="H304" s="27" t="s">
        <v>11</v>
      </c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49"/>
      <c r="T304" s="50"/>
    </row>
    <row r="305" spans="1:20" s="26" customFormat="1" ht="8.1" customHeight="1">
      <c r="A305" s="102" t="s">
        <v>442</v>
      </c>
      <c r="B305" s="103"/>
      <c r="C305" s="110" t="s">
        <v>443</v>
      </c>
      <c r="D305" s="111"/>
      <c r="E305" s="111"/>
      <c r="F305" s="111"/>
      <c r="G305" s="112"/>
      <c r="H305" s="27" t="s">
        <v>11</v>
      </c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49"/>
      <c r="T305" s="50"/>
    </row>
    <row r="306" spans="1:20" s="26" customFormat="1" ht="8.1" customHeight="1">
      <c r="A306" s="102" t="s">
        <v>444</v>
      </c>
      <c r="B306" s="103"/>
      <c r="C306" s="107" t="s">
        <v>387</v>
      </c>
      <c r="D306" s="108"/>
      <c r="E306" s="108"/>
      <c r="F306" s="108"/>
      <c r="G306" s="109"/>
      <c r="H306" s="27" t="s">
        <v>11</v>
      </c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49"/>
      <c r="T306" s="50"/>
    </row>
    <row r="307" spans="1:20" s="26" customFormat="1" ht="8.1" customHeight="1">
      <c r="A307" s="102" t="s">
        <v>445</v>
      </c>
      <c r="B307" s="103"/>
      <c r="C307" s="110" t="s">
        <v>446</v>
      </c>
      <c r="D307" s="111"/>
      <c r="E307" s="111"/>
      <c r="F307" s="111"/>
      <c r="G307" s="112"/>
      <c r="H307" s="27" t="s">
        <v>11</v>
      </c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49"/>
      <c r="T307" s="50"/>
    </row>
    <row r="308" spans="1:20" s="26" customFormat="1" ht="8.1" customHeight="1">
      <c r="A308" s="102" t="s">
        <v>447</v>
      </c>
      <c r="B308" s="103"/>
      <c r="C308" s="107" t="s">
        <v>387</v>
      </c>
      <c r="D308" s="108"/>
      <c r="E308" s="108"/>
      <c r="F308" s="108"/>
      <c r="G308" s="109"/>
      <c r="H308" s="27" t="s">
        <v>11</v>
      </c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49"/>
      <c r="T308" s="50"/>
    </row>
    <row r="309" spans="1:20" s="26" customFormat="1" ht="16.5" customHeight="1">
      <c r="A309" s="102" t="s">
        <v>448</v>
      </c>
      <c r="B309" s="103"/>
      <c r="C309" s="110" t="s">
        <v>449</v>
      </c>
      <c r="D309" s="111"/>
      <c r="E309" s="111"/>
      <c r="F309" s="111"/>
      <c r="G309" s="112"/>
      <c r="H309" s="27" t="s">
        <v>11</v>
      </c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49"/>
      <c r="T309" s="50"/>
    </row>
    <row r="310" spans="1:20" s="26" customFormat="1" ht="8.1" customHeight="1">
      <c r="A310" s="102" t="s">
        <v>450</v>
      </c>
      <c r="B310" s="103"/>
      <c r="C310" s="107" t="s">
        <v>387</v>
      </c>
      <c r="D310" s="108"/>
      <c r="E310" s="108"/>
      <c r="F310" s="108"/>
      <c r="G310" s="109"/>
      <c r="H310" s="27" t="s">
        <v>11</v>
      </c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49"/>
      <c r="T310" s="50"/>
    </row>
    <row r="311" spans="1:20" s="26" customFormat="1" ht="8.1" customHeight="1">
      <c r="A311" s="102" t="s">
        <v>451</v>
      </c>
      <c r="B311" s="103"/>
      <c r="C311" s="110" t="s">
        <v>452</v>
      </c>
      <c r="D311" s="111"/>
      <c r="E311" s="111"/>
      <c r="F311" s="111"/>
      <c r="G311" s="112"/>
      <c r="H311" s="27" t="s">
        <v>11</v>
      </c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49"/>
      <c r="T311" s="50"/>
    </row>
    <row r="312" spans="1:20" s="26" customFormat="1" ht="8.1" customHeight="1">
      <c r="A312" s="102" t="s">
        <v>453</v>
      </c>
      <c r="B312" s="103"/>
      <c r="C312" s="107" t="s">
        <v>387</v>
      </c>
      <c r="D312" s="108"/>
      <c r="E312" s="108"/>
      <c r="F312" s="108"/>
      <c r="G312" s="109"/>
      <c r="H312" s="27" t="s">
        <v>11</v>
      </c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49"/>
      <c r="T312" s="50"/>
    </row>
    <row r="313" spans="1:20" s="26" customFormat="1" ht="8.1" customHeight="1">
      <c r="A313" s="102" t="s">
        <v>691</v>
      </c>
      <c r="B313" s="103" t="s">
        <v>692</v>
      </c>
      <c r="C313" s="107" t="s">
        <v>692</v>
      </c>
      <c r="D313" s="108"/>
      <c r="E313" s="108"/>
      <c r="F313" s="108"/>
      <c r="G313" s="109"/>
      <c r="H313" s="27" t="s">
        <v>11</v>
      </c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49"/>
      <c r="T313" s="50"/>
    </row>
    <row r="314" spans="1:20" s="26" customFormat="1" ht="17.100000000000001" customHeight="1">
      <c r="A314" s="102" t="s">
        <v>454</v>
      </c>
      <c r="B314" s="103"/>
      <c r="C314" s="115" t="s">
        <v>455</v>
      </c>
      <c r="D314" s="116"/>
      <c r="E314" s="116"/>
      <c r="F314" s="116"/>
      <c r="G314" s="117"/>
      <c r="H314" s="27" t="s">
        <v>456</v>
      </c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49"/>
      <c r="T314" s="50"/>
    </row>
    <row r="315" spans="1:20" s="26" customFormat="1" ht="8.1" customHeight="1">
      <c r="A315" s="102" t="s">
        <v>457</v>
      </c>
      <c r="B315" s="103"/>
      <c r="C315" s="110" t="s">
        <v>458</v>
      </c>
      <c r="D315" s="111"/>
      <c r="E315" s="111"/>
      <c r="F315" s="111"/>
      <c r="G315" s="112"/>
      <c r="H315" s="27" t="s">
        <v>456</v>
      </c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49"/>
      <c r="T315" s="50"/>
    </row>
    <row r="316" spans="1:20" s="26" customFormat="1" ht="17.100000000000001" customHeight="1">
      <c r="A316" s="102" t="s">
        <v>459</v>
      </c>
      <c r="B316" s="103"/>
      <c r="C316" s="110" t="s">
        <v>460</v>
      </c>
      <c r="D316" s="111"/>
      <c r="E316" s="111"/>
      <c r="F316" s="111"/>
      <c r="G316" s="112"/>
      <c r="H316" s="27" t="s">
        <v>456</v>
      </c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49"/>
      <c r="T316" s="50"/>
    </row>
    <row r="317" spans="1:20" s="26" customFormat="1" ht="17.100000000000001" customHeight="1">
      <c r="A317" s="102" t="s">
        <v>461</v>
      </c>
      <c r="B317" s="103"/>
      <c r="C317" s="110" t="s">
        <v>462</v>
      </c>
      <c r="D317" s="111"/>
      <c r="E317" s="111"/>
      <c r="F317" s="111"/>
      <c r="G317" s="112"/>
      <c r="H317" s="27" t="s">
        <v>456</v>
      </c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49"/>
      <c r="T317" s="50"/>
    </row>
    <row r="318" spans="1:20" s="26" customFormat="1" ht="17.100000000000001" customHeight="1">
      <c r="A318" s="102" t="s">
        <v>463</v>
      </c>
      <c r="B318" s="103"/>
      <c r="C318" s="110" t="s">
        <v>464</v>
      </c>
      <c r="D318" s="111"/>
      <c r="E318" s="111"/>
      <c r="F318" s="111"/>
      <c r="G318" s="112"/>
      <c r="H318" s="27" t="s">
        <v>456</v>
      </c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49"/>
      <c r="T318" s="50"/>
    </row>
    <row r="319" spans="1:20" s="26" customFormat="1" ht="8.1" customHeight="1">
      <c r="A319" s="102" t="s">
        <v>465</v>
      </c>
      <c r="B319" s="103"/>
      <c r="C319" s="110" t="s">
        <v>466</v>
      </c>
      <c r="D319" s="111"/>
      <c r="E319" s="111"/>
      <c r="F319" s="111"/>
      <c r="G319" s="112"/>
      <c r="H319" s="27" t="s">
        <v>456</v>
      </c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49"/>
      <c r="T319" s="50"/>
    </row>
    <row r="320" spans="1:20" s="26" customFormat="1" ht="8.1" customHeight="1">
      <c r="A320" s="102" t="s">
        <v>467</v>
      </c>
      <c r="B320" s="103"/>
      <c r="C320" s="110" t="s">
        <v>468</v>
      </c>
      <c r="D320" s="111"/>
      <c r="E320" s="111"/>
      <c r="F320" s="111"/>
      <c r="G320" s="112"/>
      <c r="H320" s="27" t="s">
        <v>456</v>
      </c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49"/>
      <c r="T320" s="50"/>
    </row>
    <row r="321" spans="1:20" s="26" customFormat="1" ht="8.1" customHeight="1">
      <c r="A321" s="102" t="s">
        <v>469</v>
      </c>
      <c r="B321" s="103"/>
      <c r="C321" s="110" t="s">
        <v>470</v>
      </c>
      <c r="D321" s="111"/>
      <c r="E321" s="111"/>
      <c r="F321" s="111"/>
      <c r="G321" s="112"/>
      <c r="H321" s="27" t="s">
        <v>456</v>
      </c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49"/>
      <c r="T321" s="50"/>
    </row>
    <row r="322" spans="1:20" s="26" customFormat="1" ht="8.1" customHeight="1">
      <c r="A322" s="102" t="s">
        <v>471</v>
      </c>
      <c r="B322" s="103"/>
      <c r="C322" s="110" t="s">
        <v>472</v>
      </c>
      <c r="D322" s="111"/>
      <c r="E322" s="111"/>
      <c r="F322" s="111"/>
      <c r="G322" s="112"/>
      <c r="H322" s="27" t="s">
        <v>456</v>
      </c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49"/>
      <c r="T322" s="50"/>
    </row>
    <row r="323" spans="1:20" s="26" customFormat="1" ht="8.1" customHeight="1">
      <c r="A323" s="102" t="s">
        <v>473</v>
      </c>
      <c r="B323" s="103"/>
      <c r="C323" s="110" t="s">
        <v>474</v>
      </c>
      <c r="D323" s="111"/>
      <c r="E323" s="111"/>
      <c r="F323" s="111"/>
      <c r="G323" s="112"/>
      <c r="H323" s="27" t="s">
        <v>456</v>
      </c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49"/>
      <c r="T323" s="50"/>
    </row>
    <row r="324" spans="1:20" s="26" customFormat="1" ht="16.5" customHeight="1">
      <c r="A324" s="102" t="s">
        <v>475</v>
      </c>
      <c r="B324" s="103"/>
      <c r="C324" s="110" t="s">
        <v>476</v>
      </c>
      <c r="D324" s="111"/>
      <c r="E324" s="111"/>
      <c r="F324" s="111"/>
      <c r="G324" s="112"/>
      <c r="H324" s="27" t="s">
        <v>456</v>
      </c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49"/>
      <c r="T324" s="50"/>
    </row>
    <row r="325" spans="1:20" s="26" customFormat="1" ht="8.1" customHeight="1">
      <c r="A325" s="102" t="s">
        <v>477</v>
      </c>
      <c r="B325" s="103"/>
      <c r="C325" s="107" t="s">
        <v>35</v>
      </c>
      <c r="D325" s="108"/>
      <c r="E325" s="108"/>
      <c r="F325" s="108"/>
      <c r="G325" s="109"/>
      <c r="H325" s="27" t="s">
        <v>456</v>
      </c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49"/>
      <c r="T325" s="50"/>
    </row>
    <row r="326" spans="1:20" s="26" customFormat="1" ht="9" customHeight="1" thickBot="1">
      <c r="A326" s="118" t="s">
        <v>478</v>
      </c>
      <c r="B326" s="119"/>
      <c r="C326" s="169" t="s">
        <v>37</v>
      </c>
      <c r="D326" s="170"/>
      <c r="E326" s="170"/>
      <c r="F326" s="170"/>
      <c r="G326" s="171"/>
      <c r="H326" s="30" t="s">
        <v>456</v>
      </c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61"/>
      <c r="T326" s="62"/>
    </row>
    <row r="327" spans="1:20" s="26" customFormat="1" ht="10.5" customHeight="1" thickBot="1">
      <c r="A327" s="172" t="s">
        <v>708</v>
      </c>
      <c r="B327" s="173"/>
      <c r="C327" s="173"/>
      <c r="D327" s="173"/>
      <c r="E327" s="173"/>
      <c r="F327" s="173"/>
      <c r="G327" s="173"/>
      <c r="H327" s="173"/>
      <c r="I327" s="173"/>
      <c r="J327" s="173"/>
      <c r="K327" s="173"/>
      <c r="L327" s="173"/>
      <c r="M327" s="173"/>
      <c r="N327" s="173"/>
      <c r="O327" s="173"/>
      <c r="P327" s="173"/>
      <c r="Q327" s="173"/>
      <c r="R327" s="173"/>
      <c r="S327" s="173"/>
      <c r="T327" s="174"/>
    </row>
    <row r="328" spans="1:20" s="26" customFormat="1" ht="18" customHeight="1">
      <c r="A328" s="128" t="s">
        <v>479</v>
      </c>
      <c r="B328" s="129"/>
      <c r="C328" s="130" t="s">
        <v>480</v>
      </c>
      <c r="D328" s="131"/>
      <c r="E328" s="131"/>
      <c r="F328" s="131"/>
      <c r="G328" s="132"/>
      <c r="H328" s="91" t="s">
        <v>215</v>
      </c>
      <c r="I328" s="92" t="s">
        <v>481</v>
      </c>
      <c r="J328" s="92" t="s">
        <v>481</v>
      </c>
      <c r="K328" s="92" t="s">
        <v>481</v>
      </c>
      <c r="L328" s="92" t="s">
        <v>481</v>
      </c>
      <c r="M328" s="92" t="s">
        <v>481</v>
      </c>
      <c r="N328" s="92" t="s">
        <v>481</v>
      </c>
      <c r="O328" s="92" t="s">
        <v>481</v>
      </c>
      <c r="P328" s="92" t="s">
        <v>481</v>
      </c>
      <c r="Q328" s="92" t="s">
        <v>481</v>
      </c>
      <c r="R328" s="92" t="s">
        <v>481</v>
      </c>
      <c r="S328" s="93" t="s">
        <v>481</v>
      </c>
      <c r="T328" s="94" t="s">
        <v>481</v>
      </c>
    </row>
    <row r="329" spans="1:20" s="26" customFormat="1" ht="8.25" customHeight="1">
      <c r="A329" s="102" t="s">
        <v>482</v>
      </c>
      <c r="B329" s="103"/>
      <c r="C329" s="115" t="s">
        <v>483</v>
      </c>
      <c r="D329" s="116"/>
      <c r="E329" s="116"/>
      <c r="F329" s="116"/>
      <c r="G329" s="117"/>
      <c r="H329" s="27" t="s">
        <v>484</v>
      </c>
      <c r="I329" s="70">
        <v>0</v>
      </c>
      <c r="J329" s="70">
        <v>0</v>
      </c>
      <c r="K329" s="70">
        <v>0</v>
      </c>
      <c r="L329" s="70">
        <v>0</v>
      </c>
      <c r="M329" s="70">
        <v>0</v>
      </c>
      <c r="N329" s="70">
        <v>0</v>
      </c>
      <c r="O329" s="70">
        <v>0</v>
      </c>
      <c r="P329" s="70">
        <v>0</v>
      </c>
      <c r="Q329" s="70">
        <v>0</v>
      </c>
      <c r="R329" s="70">
        <v>0</v>
      </c>
      <c r="S329" s="49">
        <v>0</v>
      </c>
      <c r="T329" s="50">
        <v>0</v>
      </c>
    </row>
    <row r="330" spans="1:20" s="26" customFormat="1" ht="8.25" customHeight="1">
      <c r="A330" s="102" t="s">
        <v>485</v>
      </c>
      <c r="B330" s="103"/>
      <c r="C330" s="115" t="s">
        <v>486</v>
      </c>
      <c r="D330" s="116"/>
      <c r="E330" s="116"/>
      <c r="F330" s="116"/>
      <c r="G330" s="117"/>
      <c r="H330" s="27" t="s">
        <v>487</v>
      </c>
      <c r="I330" s="70">
        <v>0</v>
      </c>
      <c r="J330" s="70">
        <v>0</v>
      </c>
      <c r="K330" s="70">
        <v>0</v>
      </c>
      <c r="L330" s="70">
        <v>0</v>
      </c>
      <c r="M330" s="70">
        <v>0</v>
      </c>
      <c r="N330" s="70">
        <v>0</v>
      </c>
      <c r="O330" s="70">
        <v>0</v>
      </c>
      <c r="P330" s="70">
        <v>0</v>
      </c>
      <c r="Q330" s="70">
        <v>0</v>
      </c>
      <c r="R330" s="70">
        <v>0</v>
      </c>
      <c r="S330" s="49">
        <v>0</v>
      </c>
      <c r="T330" s="50">
        <v>0</v>
      </c>
    </row>
    <row r="331" spans="1:20" s="26" customFormat="1" ht="8.25" customHeight="1">
      <c r="A331" s="102" t="s">
        <v>488</v>
      </c>
      <c r="B331" s="103"/>
      <c r="C331" s="115" t="s">
        <v>489</v>
      </c>
      <c r="D331" s="116"/>
      <c r="E331" s="116"/>
      <c r="F331" s="116"/>
      <c r="G331" s="117"/>
      <c r="H331" s="27" t="s">
        <v>484</v>
      </c>
      <c r="I331" s="70">
        <v>0</v>
      </c>
      <c r="J331" s="70">
        <v>0</v>
      </c>
      <c r="K331" s="70">
        <v>0</v>
      </c>
      <c r="L331" s="70">
        <v>0</v>
      </c>
      <c r="M331" s="70">
        <v>0</v>
      </c>
      <c r="N331" s="70">
        <v>0</v>
      </c>
      <c r="O331" s="70">
        <v>0</v>
      </c>
      <c r="P331" s="70">
        <v>0</v>
      </c>
      <c r="Q331" s="70">
        <v>0</v>
      </c>
      <c r="R331" s="70">
        <v>0</v>
      </c>
      <c r="S331" s="49">
        <v>0</v>
      </c>
      <c r="T331" s="50">
        <v>0</v>
      </c>
    </row>
    <row r="332" spans="1:20" s="26" customFormat="1" ht="8.25" customHeight="1">
      <c r="A332" s="102" t="s">
        <v>490</v>
      </c>
      <c r="B332" s="103"/>
      <c r="C332" s="115" t="s">
        <v>491</v>
      </c>
      <c r="D332" s="116"/>
      <c r="E332" s="116"/>
      <c r="F332" s="116"/>
      <c r="G332" s="117"/>
      <c r="H332" s="27" t="s">
        <v>487</v>
      </c>
      <c r="I332" s="70">
        <v>0</v>
      </c>
      <c r="J332" s="70">
        <v>0</v>
      </c>
      <c r="K332" s="70">
        <v>0</v>
      </c>
      <c r="L332" s="70">
        <v>0</v>
      </c>
      <c r="M332" s="70">
        <v>0</v>
      </c>
      <c r="N332" s="70">
        <v>0</v>
      </c>
      <c r="O332" s="70">
        <v>0</v>
      </c>
      <c r="P332" s="70">
        <v>0</v>
      </c>
      <c r="Q332" s="70">
        <v>0</v>
      </c>
      <c r="R332" s="70">
        <v>0</v>
      </c>
      <c r="S332" s="49">
        <v>0</v>
      </c>
      <c r="T332" s="50">
        <v>0</v>
      </c>
    </row>
    <row r="333" spans="1:20" s="26" customFormat="1" ht="8.25" customHeight="1">
      <c r="A333" s="102" t="s">
        <v>492</v>
      </c>
      <c r="B333" s="103"/>
      <c r="C333" s="115" t="s">
        <v>493</v>
      </c>
      <c r="D333" s="116"/>
      <c r="E333" s="116"/>
      <c r="F333" s="116"/>
      <c r="G333" s="117"/>
      <c r="H333" s="27" t="s">
        <v>494</v>
      </c>
      <c r="I333" s="70">
        <v>0</v>
      </c>
      <c r="J333" s="70">
        <v>0</v>
      </c>
      <c r="K333" s="70">
        <v>0</v>
      </c>
      <c r="L333" s="70">
        <v>0</v>
      </c>
      <c r="M333" s="70">
        <v>0</v>
      </c>
      <c r="N333" s="70">
        <v>0</v>
      </c>
      <c r="O333" s="70">
        <v>0</v>
      </c>
      <c r="P333" s="70">
        <v>0</v>
      </c>
      <c r="Q333" s="70">
        <v>0</v>
      </c>
      <c r="R333" s="70">
        <v>0</v>
      </c>
      <c r="S333" s="49">
        <v>0</v>
      </c>
      <c r="T333" s="50">
        <v>0</v>
      </c>
    </row>
    <row r="334" spans="1:20" s="26" customFormat="1" ht="8.25" customHeight="1">
      <c r="A334" s="102" t="s">
        <v>495</v>
      </c>
      <c r="B334" s="103"/>
      <c r="C334" s="115" t="s">
        <v>496</v>
      </c>
      <c r="D334" s="116"/>
      <c r="E334" s="116"/>
      <c r="F334" s="116"/>
      <c r="G334" s="117"/>
      <c r="H334" s="27" t="s">
        <v>215</v>
      </c>
      <c r="I334" s="70" t="s">
        <v>481</v>
      </c>
      <c r="J334" s="70" t="s">
        <v>481</v>
      </c>
      <c r="K334" s="70" t="s">
        <v>481</v>
      </c>
      <c r="L334" s="70" t="s">
        <v>481</v>
      </c>
      <c r="M334" s="70" t="s">
        <v>481</v>
      </c>
      <c r="N334" s="70" t="s">
        <v>481</v>
      </c>
      <c r="O334" s="70" t="s">
        <v>481</v>
      </c>
      <c r="P334" s="70" t="s">
        <v>481</v>
      </c>
      <c r="Q334" s="70" t="s">
        <v>481</v>
      </c>
      <c r="R334" s="70" t="s">
        <v>481</v>
      </c>
      <c r="S334" s="49" t="s">
        <v>481</v>
      </c>
      <c r="T334" s="50" t="s">
        <v>481</v>
      </c>
    </row>
    <row r="335" spans="1:20" s="26" customFormat="1" ht="8.1" customHeight="1">
      <c r="A335" s="102" t="s">
        <v>497</v>
      </c>
      <c r="B335" s="103"/>
      <c r="C335" s="110" t="s">
        <v>498</v>
      </c>
      <c r="D335" s="111"/>
      <c r="E335" s="111"/>
      <c r="F335" s="111"/>
      <c r="G335" s="112"/>
      <c r="H335" s="27" t="s">
        <v>494</v>
      </c>
      <c r="I335" s="70">
        <v>0</v>
      </c>
      <c r="J335" s="70">
        <v>0</v>
      </c>
      <c r="K335" s="70">
        <v>0</v>
      </c>
      <c r="L335" s="70">
        <v>0</v>
      </c>
      <c r="M335" s="70">
        <v>0</v>
      </c>
      <c r="N335" s="70">
        <v>0</v>
      </c>
      <c r="O335" s="70">
        <v>0</v>
      </c>
      <c r="P335" s="70">
        <v>0</v>
      </c>
      <c r="Q335" s="70">
        <v>0</v>
      </c>
      <c r="R335" s="70">
        <v>0</v>
      </c>
      <c r="S335" s="49">
        <v>0</v>
      </c>
      <c r="T335" s="50">
        <v>0</v>
      </c>
    </row>
    <row r="336" spans="1:20" s="26" customFormat="1" ht="8.1" customHeight="1">
      <c r="A336" s="102" t="s">
        <v>499</v>
      </c>
      <c r="B336" s="103"/>
      <c r="C336" s="110" t="s">
        <v>500</v>
      </c>
      <c r="D336" s="111"/>
      <c r="E336" s="111"/>
      <c r="F336" s="111"/>
      <c r="G336" s="112"/>
      <c r="H336" s="27" t="s">
        <v>501</v>
      </c>
      <c r="I336" s="70">
        <v>0</v>
      </c>
      <c r="J336" s="70">
        <v>0</v>
      </c>
      <c r="K336" s="70">
        <v>0</v>
      </c>
      <c r="L336" s="70">
        <v>0</v>
      </c>
      <c r="M336" s="70">
        <v>0</v>
      </c>
      <c r="N336" s="70">
        <v>0</v>
      </c>
      <c r="O336" s="70">
        <v>0</v>
      </c>
      <c r="P336" s="70">
        <v>0</v>
      </c>
      <c r="Q336" s="70">
        <v>0</v>
      </c>
      <c r="R336" s="70">
        <v>0</v>
      </c>
      <c r="S336" s="49">
        <v>0</v>
      </c>
      <c r="T336" s="50">
        <v>0</v>
      </c>
    </row>
    <row r="337" spans="1:20" s="26" customFormat="1" ht="8.25" customHeight="1">
      <c r="A337" s="102" t="s">
        <v>502</v>
      </c>
      <c r="B337" s="103"/>
      <c r="C337" s="115" t="s">
        <v>503</v>
      </c>
      <c r="D337" s="116"/>
      <c r="E337" s="116"/>
      <c r="F337" s="116"/>
      <c r="G337" s="117"/>
      <c r="H337" s="27" t="s">
        <v>215</v>
      </c>
      <c r="I337" s="70" t="s">
        <v>481</v>
      </c>
      <c r="J337" s="70" t="s">
        <v>481</v>
      </c>
      <c r="K337" s="70" t="s">
        <v>481</v>
      </c>
      <c r="L337" s="70" t="s">
        <v>481</v>
      </c>
      <c r="M337" s="70" t="s">
        <v>481</v>
      </c>
      <c r="N337" s="70" t="s">
        <v>481</v>
      </c>
      <c r="O337" s="70" t="s">
        <v>481</v>
      </c>
      <c r="P337" s="70" t="s">
        <v>481</v>
      </c>
      <c r="Q337" s="70" t="s">
        <v>481</v>
      </c>
      <c r="R337" s="70" t="s">
        <v>481</v>
      </c>
      <c r="S337" s="49" t="s">
        <v>481</v>
      </c>
      <c r="T337" s="50" t="s">
        <v>481</v>
      </c>
    </row>
    <row r="338" spans="1:20" s="26" customFormat="1" ht="8.1" customHeight="1">
      <c r="A338" s="102" t="s">
        <v>504</v>
      </c>
      <c r="B338" s="103"/>
      <c r="C338" s="110" t="s">
        <v>498</v>
      </c>
      <c r="D338" s="111"/>
      <c r="E338" s="111"/>
      <c r="F338" s="111"/>
      <c r="G338" s="112"/>
      <c r="H338" s="27" t="s">
        <v>494</v>
      </c>
      <c r="I338" s="70">
        <v>0</v>
      </c>
      <c r="J338" s="70">
        <v>0</v>
      </c>
      <c r="K338" s="70">
        <v>0</v>
      </c>
      <c r="L338" s="70">
        <v>0</v>
      </c>
      <c r="M338" s="70">
        <v>0</v>
      </c>
      <c r="N338" s="70">
        <v>0</v>
      </c>
      <c r="O338" s="70">
        <v>0</v>
      </c>
      <c r="P338" s="70">
        <v>0</v>
      </c>
      <c r="Q338" s="70">
        <v>0</v>
      </c>
      <c r="R338" s="70">
        <v>0</v>
      </c>
      <c r="S338" s="49">
        <v>0</v>
      </c>
      <c r="T338" s="50">
        <v>0</v>
      </c>
    </row>
    <row r="339" spans="1:20" s="26" customFormat="1" ht="8.1" customHeight="1">
      <c r="A339" s="102" t="s">
        <v>505</v>
      </c>
      <c r="B339" s="103"/>
      <c r="C339" s="110" t="s">
        <v>506</v>
      </c>
      <c r="D339" s="111"/>
      <c r="E339" s="111"/>
      <c r="F339" s="111"/>
      <c r="G339" s="112"/>
      <c r="H339" s="27" t="s">
        <v>484</v>
      </c>
      <c r="I339" s="70">
        <v>0</v>
      </c>
      <c r="J339" s="70">
        <v>0</v>
      </c>
      <c r="K339" s="70">
        <v>0</v>
      </c>
      <c r="L339" s="70">
        <v>0</v>
      </c>
      <c r="M339" s="70">
        <v>0</v>
      </c>
      <c r="N339" s="70">
        <v>0</v>
      </c>
      <c r="O339" s="70">
        <v>0</v>
      </c>
      <c r="P339" s="70">
        <v>0</v>
      </c>
      <c r="Q339" s="70">
        <v>0</v>
      </c>
      <c r="R339" s="70">
        <v>0</v>
      </c>
      <c r="S339" s="49">
        <v>0</v>
      </c>
      <c r="T339" s="50">
        <v>0</v>
      </c>
    </row>
    <row r="340" spans="1:20" s="26" customFormat="1" ht="8.1" customHeight="1">
      <c r="A340" s="102" t="s">
        <v>507</v>
      </c>
      <c r="B340" s="103"/>
      <c r="C340" s="110" t="s">
        <v>500</v>
      </c>
      <c r="D340" s="111"/>
      <c r="E340" s="111"/>
      <c r="F340" s="111"/>
      <c r="G340" s="112"/>
      <c r="H340" s="27" t="s">
        <v>501</v>
      </c>
      <c r="I340" s="70">
        <v>0</v>
      </c>
      <c r="J340" s="70">
        <v>0</v>
      </c>
      <c r="K340" s="70">
        <v>0</v>
      </c>
      <c r="L340" s="70">
        <v>0</v>
      </c>
      <c r="M340" s="70">
        <v>0</v>
      </c>
      <c r="N340" s="70">
        <v>0</v>
      </c>
      <c r="O340" s="70">
        <v>0</v>
      </c>
      <c r="P340" s="70">
        <v>0</v>
      </c>
      <c r="Q340" s="70">
        <v>0</v>
      </c>
      <c r="R340" s="70">
        <v>0</v>
      </c>
      <c r="S340" s="49">
        <v>0</v>
      </c>
      <c r="T340" s="50">
        <v>0</v>
      </c>
    </row>
    <row r="341" spans="1:20" s="26" customFormat="1" ht="8.25" customHeight="1">
      <c r="A341" s="102" t="s">
        <v>508</v>
      </c>
      <c r="B341" s="103"/>
      <c r="C341" s="115" t="s">
        <v>509</v>
      </c>
      <c r="D341" s="116"/>
      <c r="E341" s="116"/>
      <c r="F341" s="116"/>
      <c r="G341" s="117"/>
      <c r="H341" s="27" t="s">
        <v>215</v>
      </c>
      <c r="I341" s="70" t="s">
        <v>481</v>
      </c>
      <c r="J341" s="70" t="s">
        <v>481</v>
      </c>
      <c r="K341" s="70" t="s">
        <v>481</v>
      </c>
      <c r="L341" s="70" t="s">
        <v>481</v>
      </c>
      <c r="M341" s="70" t="s">
        <v>481</v>
      </c>
      <c r="N341" s="70" t="s">
        <v>481</v>
      </c>
      <c r="O341" s="70" t="s">
        <v>481</v>
      </c>
      <c r="P341" s="70" t="s">
        <v>481</v>
      </c>
      <c r="Q341" s="70" t="s">
        <v>481</v>
      </c>
      <c r="R341" s="70" t="s">
        <v>481</v>
      </c>
      <c r="S341" s="49" t="s">
        <v>481</v>
      </c>
      <c r="T341" s="50" t="s">
        <v>481</v>
      </c>
    </row>
    <row r="342" spans="1:20" s="26" customFormat="1" ht="8.1" customHeight="1">
      <c r="A342" s="102" t="s">
        <v>510</v>
      </c>
      <c r="B342" s="103"/>
      <c r="C342" s="110" t="s">
        <v>498</v>
      </c>
      <c r="D342" s="111"/>
      <c r="E342" s="111"/>
      <c r="F342" s="111"/>
      <c r="G342" s="112"/>
      <c r="H342" s="27" t="s">
        <v>494</v>
      </c>
      <c r="I342" s="70">
        <v>0</v>
      </c>
      <c r="J342" s="70">
        <v>0</v>
      </c>
      <c r="K342" s="70">
        <v>0</v>
      </c>
      <c r="L342" s="70">
        <v>0</v>
      </c>
      <c r="M342" s="70">
        <v>0</v>
      </c>
      <c r="N342" s="70">
        <v>0</v>
      </c>
      <c r="O342" s="70">
        <v>0</v>
      </c>
      <c r="P342" s="70">
        <v>0</v>
      </c>
      <c r="Q342" s="70">
        <v>0</v>
      </c>
      <c r="R342" s="70">
        <v>0</v>
      </c>
      <c r="S342" s="49">
        <v>0</v>
      </c>
      <c r="T342" s="50">
        <v>0</v>
      </c>
    </row>
    <row r="343" spans="1:20" s="26" customFormat="1" ht="8.1" customHeight="1">
      <c r="A343" s="102" t="s">
        <v>511</v>
      </c>
      <c r="B343" s="103"/>
      <c r="C343" s="110" t="s">
        <v>500</v>
      </c>
      <c r="D343" s="111"/>
      <c r="E343" s="111"/>
      <c r="F343" s="111"/>
      <c r="G343" s="112"/>
      <c r="H343" s="27" t="s">
        <v>501</v>
      </c>
      <c r="I343" s="70">
        <v>0</v>
      </c>
      <c r="J343" s="70">
        <v>0</v>
      </c>
      <c r="K343" s="70">
        <v>0</v>
      </c>
      <c r="L343" s="70">
        <v>0</v>
      </c>
      <c r="M343" s="70">
        <v>0</v>
      </c>
      <c r="N343" s="70">
        <v>0</v>
      </c>
      <c r="O343" s="70">
        <v>0</v>
      </c>
      <c r="P343" s="70">
        <v>0</v>
      </c>
      <c r="Q343" s="70">
        <v>0</v>
      </c>
      <c r="R343" s="70">
        <v>0</v>
      </c>
      <c r="S343" s="49">
        <v>0</v>
      </c>
      <c r="T343" s="50">
        <v>0</v>
      </c>
    </row>
    <row r="344" spans="1:20" s="26" customFormat="1" ht="8.25" customHeight="1">
      <c r="A344" s="102" t="s">
        <v>512</v>
      </c>
      <c r="B344" s="103"/>
      <c r="C344" s="115" t="s">
        <v>513</v>
      </c>
      <c r="D344" s="116"/>
      <c r="E344" s="116"/>
      <c r="F344" s="116"/>
      <c r="G344" s="117"/>
      <c r="H344" s="27" t="s">
        <v>215</v>
      </c>
      <c r="I344" s="70" t="s">
        <v>481</v>
      </c>
      <c r="J344" s="70" t="s">
        <v>481</v>
      </c>
      <c r="K344" s="70" t="s">
        <v>481</v>
      </c>
      <c r="L344" s="70" t="s">
        <v>481</v>
      </c>
      <c r="M344" s="70" t="s">
        <v>481</v>
      </c>
      <c r="N344" s="70" t="s">
        <v>481</v>
      </c>
      <c r="O344" s="70" t="s">
        <v>481</v>
      </c>
      <c r="P344" s="70" t="s">
        <v>481</v>
      </c>
      <c r="Q344" s="70" t="s">
        <v>481</v>
      </c>
      <c r="R344" s="70" t="s">
        <v>481</v>
      </c>
      <c r="S344" s="49" t="s">
        <v>481</v>
      </c>
      <c r="T344" s="50" t="s">
        <v>481</v>
      </c>
    </row>
    <row r="345" spans="1:20" s="26" customFormat="1" ht="8.1" customHeight="1">
      <c r="A345" s="102" t="s">
        <v>514</v>
      </c>
      <c r="B345" s="103"/>
      <c r="C345" s="110" t="s">
        <v>498</v>
      </c>
      <c r="D345" s="111"/>
      <c r="E345" s="111"/>
      <c r="F345" s="111"/>
      <c r="G345" s="112"/>
      <c r="H345" s="27" t="s">
        <v>494</v>
      </c>
      <c r="I345" s="70">
        <v>0</v>
      </c>
      <c r="J345" s="70">
        <v>0</v>
      </c>
      <c r="K345" s="70">
        <v>0</v>
      </c>
      <c r="L345" s="70">
        <v>0</v>
      </c>
      <c r="M345" s="70">
        <v>0</v>
      </c>
      <c r="N345" s="70">
        <v>0</v>
      </c>
      <c r="O345" s="70">
        <v>0</v>
      </c>
      <c r="P345" s="70">
        <v>0</v>
      </c>
      <c r="Q345" s="70">
        <v>0</v>
      </c>
      <c r="R345" s="70">
        <v>0</v>
      </c>
      <c r="S345" s="49">
        <v>0</v>
      </c>
      <c r="T345" s="50">
        <v>0</v>
      </c>
    </row>
    <row r="346" spans="1:20" s="26" customFormat="1" ht="8.1" customHeight="1">
      <c r="A346" s="102" t="s">
        <v>515</v>
      </c>
      <c r="B346" s="103"/>
      <c r="C346" s="110" t="s">
        <v>506</v>
      </c>
      <c r="D346" s="111"/>
      <c r="E346" s="111"/>
      <c r="F346" s="111"/>
      <c r="G346" s="112"/>
      <c r="H346" s="27" t="s">
        <v>484</v>
      </c>
      <c r="I346" s="70">
        <v>0</v>
      </c>
      <c r="J346" s="70">
        <v>0</v>
      </c>
      <c r="K346" s="70">
        <v>0</v>
      </c>
      <c r="L346" s="70">
        <v>0</v>
      </c>
      <c r="M346" s="70">
        <v>0</v>
      </c>
      <c r="N346" s="70">
        <v>0</v>
      </c>
      <c r="O346" s="70">
        <v>0</v>
      </c>
      <c r="P346" s="70">
        <v>0</v>
      </c>
      <c r="Q346" s="70">
        <v>0</v>
      </c>
      <c r="R346" s="70">
        <v>0</v>
      </c>
      <c r="S346" s="49">
        <v>0</v>
      </c>
      <c r="T346" s="50">
        <v>0</v>
      </c>
    </row>
    <row r="347" spans="1:20" s="26" customFormat="1" ht="8.1" customHeight="1">
      <c r="A347" s="102" t="s">
        <v>516</v>
      </c>
      <c r="B347" s="103"/>
      <c r="C347" s="110" t="s">
        <v>500</v>
      </c>
      <c r="D347" s="111"/>
      <c r="E347" s="111"/>
      <c r="F347" s="111"/>
      <c r="G347" s="112"/>
      <c r="H347" s="27" t="s">
        <v>501</v>
      </c>
      <c r="I347" s="70">
        <v>0</v>
      </c>
      <c r="J347" s="70">
        <v>0</v>
      </c>
      <c r="K347" s="70">
        <v>0</v>
      </c>
      <c r="L347" s="70">
        <v>0</v>
      </c>
      <c r="M347" s="70">
        <v>0</v>
      </c>
      <c r="N347" s="70">
        <v>0</v>
      </c>
      <c r="O347" s="70">
        <v>0</v>
      </c>
      <c r="P347" s="70">
        <v>0</v>
      </c>
      <c r="Q347" s="70">
        <v>0</v>
      </c>
      <c r="R347" s="70">
        <v>0</v>
      </c>
      <c r="S347" s="49">
        <v>0</v>
      </c>
      <c r="T347" s="50">
        <v>0</v>
      </c>
    </row>
    <row r="348" spans="1:20" s="33" customFormat="1" ht="9" customHeight="1">
      <c r="A348" s="128" t="s">
        <v>517</v>
      </c>
      <c r="B348" s="129"/>
      <c r="C348" s="130" t="s">
        <v>518</v>
      </c>
      <c r="D348" s="131"/>
      <c r="E348" s="131"/>
      <c r="F348" s="131"/>
      <c r="G348" s="132"/>
      <c r="H348" s="91" t="s">
        <v>215</v>
      </c>
      <c r="I348" s="92" t="s">
        <v>481</v>
      </c>
      <c r="J348" s="92" t="s">
        <v>481</v>
      </c>
      <c r="K348" s="92" t="s">
        <v>481</v>
      </c>
      <c r="L348" s="92" t="s">
        <v>481</v>
      </c>
      <c r="M348" s="92" t="s">
        <v>481</v>
      </c>
      <c r="N348" s="92" t="s">
        <v>481</v>
      </c>
      <c r="O348" s="92" t="s">
        <v>481</v>
      </c>
      <c r="P348" s="92" t="s">
        <v>481</v>
      </c>
      <c r="Q348" s="92" t="s">
        <v>481</v>
      </c>
      <c r="R348" s="92" t="s">
        <v>481</v>
      </c>
      <c r="S348" s="93" t="s">
        <v>481</v>
      </c>
      <c r="T348" s="94" t="s">
        <v>481</v>
      </c>
    </row>
    <row r="349" spans="1:20" s="26" customFormat="1" ht="8.25" customHeight="1">
      <c r="A349" s="102" t="s">
        <v>519</v>
      </c>
      <c r="B349" s="103"/>
      <c r="C349" s="115" t="s">
        <v>520</v>
      </c>
      <c r="D349" s="116"/>
      <c r="E349" s="116"/>
      <c r="F349" s="116"/>
      <c r="G349" s="117"/>
      <c r="H349" s="27" t="s">
        <v>494</v>
      </c>
      <c r="I349" s="70">
        <v>0</v>
      </c>
      <c r="J349" s="70">
        <v>0</v>
      </c>
      <c r="K349" s="70">
        <v>0</v>
      </c>
      <c r="L349" s="70">
        <v>0</v>
      </c>
      <c r="M349" s="70">
        <v>0</v>
      </c>
      <c r="N349" s="70">
        <v>0</v>
      </c>
      <c r="O349" s="70">
        <v>0</v>
      </c>
      <c r="P349" s="70">
        <v>0</v>
      </c>
      <c r="Q349" s="70">
        <v>0</v>
      </c>
      <c r="R349" s="70">
        <v>0</v>
      </c>
      <c r="S349" s="49">
        <v>0</v>
      </c>
      <c r="T349" s="50">
        <v>0</v>
      </c>
    </row>
    <row r="350" spans="1:20" s="26" customFormat="1" ht="16.5" customHeight="1">
      <c r="A350" s="102" t="s">
        <v>521</v>
      </c>
      <c r="B350" s="103"/>
      <c r="C350" s="110" t="s">
        <v>522</v>
      </c>
      <c r="D350" s="111"/>
      <c r="E350" s="111"/>
      <c r="F350" s="111"/>
      <c r="G350" s="112"/>
      <c r="H350" s="27" t="s">
        <v>494</v>
      </c>
      <c r="I350" s="70">
        <v>0</v>
      </c>
      <c r="J350" s="70">
        <v>0</v>
      </c>
      <c r="K350" s="70">
        <v>0</v>
      </c>
      <c r="L350" s="70">
        <v>0</v>
      </c>
      <c r="M350" s="70">
        <v>0</v>
      </c>
      <c r="N350" s="70">
        <v>0</v>
      </c>
      <c r="O350" s="70">
        <v>0</v>
      </c>
      <c r="P350" s="70">
        <v>0</v>
      </c>
      <c r="Q350" s="70">
        <v>0</v>
      </c>
      <c r="R350" s="70">
        <v>0</v>
      </c>
      <c r="S350" s="49">
        <v>0</v>
      </c>
      <c r="T350" s="50">
        <v>0</v>
      </c>
    </row>
    <row r="351" spans="1:20" s="26" customFormat="1" ht="8.1" customHeight="1">
      <c r="A351" s="102" t="s">
        <v>523</v>
      </c>
      <c r="B351" s="103"/>
      <c r="C351" s="107" t="s">
        <v>524</v>
      </c>
      <c r="D351" s="108"/>
      <c r="E351" s="108"/>
      <c r="F351" s="108"/>
      <c r="G351" s="109"/>
      <c r="H351" s="27" t="s">
        <v>494</v>
      </c>
      <c r="I351" s="70">
        <v>0</v>
      </c>
      <c r="J351" s="70">
        <v>0</v>
      </c>
      <c r="K351" s="70">
        <v>0</v>
      </c>
      <c r="L351" s="70">
        <v>0</v>
      </c>
      <c r="M351" s="70">
        <v>0</v>
      </c>
      <c r="N351" s="70">
        <v>0</v>
      </c>
      <c r="O351" s="70">
        <v>0</v>
      </c>
      <c r="P351" s="70">
        <v>0</v>
      </c>
      <c r="Q351" s="70">
        <v>0</v>
      </c>
      <c r="R351" s="70">
        <v>0</v>
      </c>
      <c r="S351" s="49">
        <v>0</v>
      </c>
      <c r="T351" s="50">
        <v>0</v>
      </c>
    </row>
    <row r="352" spans="1:20" s="26" customFormat="1" ht="8.1" customHeight="1">
      <c r="A352" s="102" t="s">
        <v>525</v>
      </c>
      <c r="B352" s="103"/>
      <c r="C352" s="107" t="s">
        <v>526</v>
      </c>
      <c r="D352" s="108"/>
      <c r="E352" s="108"/>
      <c r="F352" s="108"/>
      <c r="G352" s="109"/>
      <c r="H352" s="27" t="s">
        <v>494</v>
      </c>
      <c r="I352" s="70">
        <v>0</v>
      </c>
      <c r="J352" s="70">
        <v>0</v>
      </c>
      <c r="K352" s="70">
        <v>0</v>
      </c>
      <c r="L352" s="70">
        <v>0</v>
      </c>
      <c r="M352" s="70">
        <v>0</v>
      </c>
      <c r="N352" s="70">
        <v>0</v>
      </c>
      <c r="O352" s="70">
        <v>0</v>
      </c>
      <c r="P352" s="70">
        <v>0</v>
      </c>
      <c r="Q352" s="70">
        <v>0</v>
      </c>
      <c r="R352" s="70">
        <v>0</v>
      </c>
      <c r="S352" s="49">
        <v>0</v>
      </c>
      <c r="T352" s="50">
        <v>0</v>
      </c>
    </row>
    <row r="353" spans="1:20" s="26" customFormat="1" ht="8.25" customHeight="1">
      <c r="A353" s="102" t="s">
        <v>527</v>
      </c>
      <c r="B353" s="103"/>
      <c r="C353" s="115" t="s">
        <v>528</v>
      </c>
      <c r="D353" s="116"/>
      <c r="E353" s="116"/>
      <c r="F353" s="116"/>
      <c r="G353" s="117"/>
      <c r="H353" s="27" t="s">
        <v>494</v>
      </c>
      <c r="I353" s="70">
        <v>0</v>
      </c>
      <c r="J353" s="70">
        <v>0</v>
      </c>
      <c r="K353" s="70">
        <v>0</v>
      </c>
      <c r="L353" s="70">
        <v>0</v>
      </c>
      <c r="M353" s="70">
        <v>0</v>
      </c>
      <c r="N353" s="70">
        <v>0</v>
      </c>
      <c r="O353" s="70">
        <v>0</v>
      </c>
      <c r="P353" s="70">
        <v>0</v>
      </c>
      <c r="Q353" s="70">
        <v>0</v>
      </c>
      <c r="R353" s="70">
        <v>0</v>
      </c>
      <c r="S353" s="49">
        <v>0</v>
      </c>
      <c r="T353" s="50">
        <v>0</v>
      </c>
    </row>
    <row r="354" spans="1:20" s="26" customFormat="1" ht="8.25" customHeight="1">
      <c r="A354" s="102" t="s">
        <v>529</v>
      </c>
      <c r="B354" s="103"/>
      <c r="C354" s="115" t="s">
        <v>530</v>
      </c>
      <c r="D354" s="116"/>
      <c r="E354" s="116"/>
      <c r="F354" s="116"/>
      <c r="G354" s="117"/>
      <c r="H354" s="27" t="s">
        <v>484</v>
      </c>
      <c r="I354" s="70">
        <v>0</v>
      </c>
      <c r="J354" s="70">
        <v>0</v>
      </c>
      <c r="K354" s="70">
        <v>0</v>
      </c>
      <c r="L354" s="70">
        <v>0</v>
      </c>
      <c r="M354" s="70">
        <v>0</v>
      </c>
      <c r="N354" s="70">
        <v>0</v>
      </c>
      <c r="O354" s="70">
        <v>0</v>
      </c>
      <c r="P354" s="70">
        <v>0</v>
      </c>
      <c r="Q354" s="70">
        <v>0</v>
      </c>
      <c r="R354" s="70">
        <v>0</v>
      </c>
      <c r="S354" s="49">
        <v>0</v>
      </c>
      <c r="T354" s="50">
        <v>0</v>
      </c>
    </row>
    <row r="355" spans="1:20" s="26" customFormat="1" ht="16.5" customHeight="1">
      <c r="A355" s="102" t="s">
        <v>531</v>
      </c>
      <c r="B355" s="103"/>
      <c r="C355" s="110" t="s">
        <v>532</v>
      </c>
      <c r="D355" s="111"/>
      <c r="E355" s="111"/>
      <c r="F355" s="111"/>
      <c r="G355" s="112"/>
      <c r="H355" s="27" t="s">
        <v>484</v>
      </c>
      <c r="I355" s="70">
        <v>0</v>
      </c>
      <c r="J355" s="70">
        <v>0</v>
      </c>
      <c r="K355" s="70">
        <v>0</v>
      </c>
      <c r="L355" s="70">
        <v>0</v>
      </c>
      <c r="M355" s="70">
        <v>0</v>
      </c>
      <c r="N355" s="70">
        <v>0</v>
      </c>
      <c r="O355" s="70">
        <v>0</v>
      </c>
      <c r="P355" s="70">
        <v>0</v>
      </c>
      <c r="Q355" s="70">
        <v>0</v>
      </c>
      <c r="R355" s="70">
        <v>0</v>
      </c>
      <c r="S355" s="49">
        <v>0</v>
      </c>
      <c r="T355" s="50">
        <v>0</v>
      </c>
    </row>
    <row r="356" spans="1:20" s="26" customFormat="1" ht="8.1" customHeight="1">
      <c r="A356" s="102" t="s">
        <v>533</v>
      </c>
      <c r="B356" s="103"/>
      <c r="C356" s="107" t="s">
        <v>524</v>
      </c>
      <c r="D356" s="108"/>
      <c r="E356" s="108"/>
      <c r="F356" s="108"/>
      <c r="G356" s="109"/>
      <c r="H356" s="27" t="s">
        <v>484</v>
      </c>
      <c r="I356" s="70">
        <v>0</v>
      </c>
      <c r="J356" s="70">
        <v>0</v>
      </c>
      <c r="K356" s="70">
        <v>0</v>
      </c>
      <c r="L356" s="70">
        <v>0</v>
      </c>
      <c r="M356" s="70">
        <v>0</v>
      </c>
      <c r="N356" s="70">
        <v>0</v>
      </c>
      <c r="O356" s="70">
        <v>0</v>
      </c>
      <c r="P356" s="70">
        <v>0</v>
      </c>
      <c r="Q356" s="70">
        <v>0</v>
      </c>
      <c r="R356" s="70">
        <v>0</v>
      </c>
      <c r="S356" s="49">
        <v>0</v>
      </c>
      <c r="T356" s="50">
        <v>0</v>
      </c>
    </row>
    <row r="357" spans="1:20" s="26" customFormat="1" ht="8.1" customHeight="1">
      <c r="A357" s="102" t="s">
        <v>534</v>
      </c>
      <c r="B357" s="103"/>
      <c r="C357" s="107" t="s">
        <v>526</v>
      </c>
      <c r="D357" s="108"/>
      <c r="E357" s="108"/>
      <c r="F357" s="108"/>
      <c r="G357" s="109"/>
      <c r="H357" s="27" t="s">
        <v>484</v>
      </c>
      <c r="I357" s="70">
        <v>0</v>
      </c>
      <c r="J357" s="70">
        <v>0</v>
      </c>
      <c r="K357" s="70">
        <v>0</v>
      </c>
      <c r="L357" s="70">
        <v>0</v>
      </c>
      <c r="M357" s="70">
        <v>0</v>
      </c>
      <c r="N357" s="70">
        <v>0</v>
      </c>
      <c r="O357" s="70">
        <v>0</v>
      </c>
      <c r="P357" s="70">
        <v>0</v>
      </c>
      <c r="Q357" s="70">
        <v>0</v>
      </c>
      <c r="R357" s="70">
        <v>0</v>
      </c>
      <c r="S357" s="49">
        <v>0</v>
      </c>
      <c r="T357" s="50">
        <v>0</v>
      </c>
    </row>
    <row r="358" spans="1:20" s="26" customFormat="1" ht="8.25" customHeight="1">
      <c r="A358" s="102" t="s">
        <v>535</v>
      </c>
      <c r="B358" s="103"/>
      <c r="C358" s="115" t="s">
        <v>536</v>
      </c>
      <c r="D358" s="116"/>
      <c r="E358" s="116"/>
      <c r="F358" s="116"/>
      <c r="G358" s="117"/>
      <c r="H358" s="27" t="s">
        <v>537</v>
      </c>
      <c r="I358" s="70">
        <v>0</v>
      </c>
      <c r="J358" s="70">
        <v>0</v>
      </c>
      <c r="K358" s="70">
        <v>0</v>
      </c>
      <c r="L358" s="70">
        <v>0</v>
      </c>
      <c r="M358" s="70">
        <v>0</v>
      </c>
      <c r="N358" s="70">
        <v>0</v>
      </c>
      <c r="O358" s="70">
        <v>0</v>
      </c>
      <c r="P358" s="70">
        <v>0</v>
      </c>
      <c r="Q358" s="70">
        <v>0</v>
      </c>
      <c r="R358" s="70">
        <v>0</v>
      </c>
      <c r="S358" s="49">
        <v>0</v>
      </c>
      <c r="T358" s="50">
        <v>0</v>
      </c>
    </row>
    <row r="359" spans="1:20" s="26" customFormat="1" ht="16.5" customHeight="1">
      <c r="A359" s="102" t="s">
        <v>538</v>
      </c>
      <c r="B359" s="103"/>
      <c r="C359" s="115" t="s">
        <v>539</v>
      </c>
      <c r="D359" s="116"/>
      <c r="E359" s="116"/>
      <c r="F359" s="116"/>
      <c r="G359" s="117"/>
      <c r="H359" s="27" t="s">
        <v>11</v>
      </c>
      <c r="I359" s="70">
        <v>0</v>
      </c>
      <c r="J359" s="70">
        <v>0</v>
      </c>
      <c r="K359" s="70">
        <v>0</v>
      </c>
      <c r="L359" s="70">
        <v>0</v>
      </c>
      <c r="M359" s="70">
        <v>0</v>
      </c>
      <c r="N359" s="70">
        <v>0</v>
      </c>
      <c r="O359" s="70">
        <v>0</v>
      </c>
      <c r="P359" s="70">
        <v>0</v>
      </c>
      <c r="Q359" s="70">
        <v>0</v>
      </c>
      <c r="R359" s="70">
        <v>0</v>
      </c>
      <c r="S359" s="49">
        <v>0</v>
      </c>
      <c r="T359" s="50">
        <v>0</v>
      </c>
    </row>
    <row r="360" spans="1:20" s="33" customFormat="1" ht="13.5" customHeight="1">
      <c r="A360" s="128" t="s">
        <v>540</v>
      </c>
      <c r="B360" s="129"/>
      <c r="C360" s="130" t="s">
        <v>541</v>
      </c>
      <c r="D360" s="131"/>
      <c r="E360" s="131"/>
      <c r="F360" s="131"/>
      <c r="G360" s="132"/>
      <c r="H360" s="91" t="s">
        <v>215</v>
      </c>
      <c r="I360" s="92" t="s">
        <v>481</v>
      </c>
      <c r="J360" s="92" t="s">
        <v>481</v>
      </c>
      <c r="K360" s="92" t="s">
        <v>481</v>
      </c>
      <c r="L360" s="92" t="s">
        <v>481</v>
      </c>
      <c r="M360" s="92" t="s">
        <v>481</v>
      </c>
      <c r="N360" s="92" t="s">
        <v>481</v>
      </c>
      <c r="O360" s="92" t="s">
        <v>481</v>
      </c>
      <c r="P360" s="92" t="s">
        <v>481</v>
      </c>
      <c r="Q360" s="92" t="s">
        <v>481</v>
      </c>
      <c r="R360" s="92" t="s">
        <v>481</v>
      </c>
      <c r="S360" s="93" t="s">
        <v>481</v>
      </c>
      <c r="T360" s="94" t="s">
        <v>481</v>
      </c>
    </row>
    <row r="361" spans="1:20" s="26" customFormat="1" ht="9.75" customHeight="1">
      <c r="A361" s="102" t="s">
        <v>542</v>
      </c>
      <c r="B361" s="103"/>
      <c r="C361" s="115" t="s">
        <v>543</v>
      </c>
      <c r="D361" s="116"/>
      <c r="E361" s="116"/>
      <c r="F361" s="116"/>
      <c r="G361" s="117"/>
      <c r="H361" s="27" t="s">
        <v>494</v>
      </c>
      <c r="I361" s="49">
        <v>252.648077</v>
      </c>
      <c r="J361" s="49">
        <v>264.50838399999998</v>
      </c>
      <c r="K361" s="49">
        <v>259.11</v>
      </c>
      <c r="L361" s="49">
        <v>0</v>
      </c>
      <c r="M361" s="49">
        <v>267.58</v>
      </c>
      <c r="N361" s="49">
        <v>0</v>
      </c>
      <c r="O361" s="49">
        <f>M361*1.03</f>
        <v>275.60739999999998</v>
      </c>
      <c r="P361" s="49">
        <v>0</v>
      </c>
      <c r="Q361" s="49">
        <f>O361*1.03</f>
        <v>283.87562199999996</v>
      </c>
      <c r="R361" s="49">
        <v>0</v>
      </c>
      <c r="S361" s="49">
        <f>K361+M361+O361+Q361</f>
        <v>1086.1730219999999</v>
      </c>
      <c r="T361" s="50">
        <f>L361+N361+P361+R361</f>
        <v>0</v>
      </c>
    </row>
    <row r="362" spans="1:20" s="26" customFormat="1">
      <c r="A362" s="102" t="s">
        <v>544</v>
      </c>
      <c r="B362" s="103"/>
      <c r="C362" s="115" t="s">
        <v>545</v>
      </c>
      <c r="D362" s="116"/>
      <c r="E362" s="116"/>
      <c r="F362" s="116"/>
      <c r="G362" s="117"/>
      <c r="H362" s="27" t="s">
        <v>487</v>
      </c>
      <c r="I362" s="70">
        <v>0</v>
      </c>
      <c r="J362" s="70">
        <v>0</v>
      </c>
      <c r="K362" s="70">
        <v>0</v>
      </c>
      <c r="L362" s="70">
        <v>0</v>
      </c>
      <c r="M362" s="70">
        <v>0</v>
      </c>
      <c r="N362" s="70">
        <v>0</v>
      </c>
      <c r="O362" s="70">
        <v>0</v>
      </c>
      <c r="P362" s="70">
        <v>0</v>
      </c>
      <c r="Q362" s="70">
        <v>0</v>
      </c>
      <c r="R362" s="70">
        <v>0</v>
      </c>
      <c r="S362" s="49">
        <f t="shared" ref="S362:S364" si="257">K362+M362+O362+Q362</f>
        <v>0</v>
      </c>
      <c r="T362" s="50">
        <f t="shared" ref="T362:T364" si="258">L362+N362+P362+R362</f>
        <v>0</v>
      </c>
    </row>
    <row r="363" spans="1:20" s="26" customFormat="1" ht="24.75" customHeight="1">
      <c r="A363" s="102" t="s">
        <v>546</v>
      </c>
      <c r="B363" s="103"/>
      <c r="C363" s="115" t="s">
        <v>547</v>
      </c>
      <c r="D363" s="116"/>
      <c r="E363" s="116"/>
      <c r="F363" s="116"/>
      <c r="G363" s="117"/>
      <c r="H363" s="27" t="s">
        <v>11</v>
      </c>
      <c r="I363" s="70">
        <v>0</v>
      </c>
      <c r="J363" s="70">
        <v>0</v>
      </c>
      <c r="K363" s="70">
        <v>0</v>
      </c>
      <c r="L363" s="70">
        <v>0</v>
      </c>
      <c r="M363" s="70">
        <v>0</v>
      </c>
      <c r="N363" s="70">
        <v>0</v>
      </c>
      <c r="O363" s="70">
        <v>0</v>
      </c>
      <c r="P363" s="70">
        <v>0</v>
      </c>
      <c r="Q363" s="70">
        <v>0</v>
      </c>
      <c r="R363" s="70">
        <v>0</v>
      </c>
      <c r="S363" s="49">
        <f t="shared" si="257"/>
        <v>0</v>
      </c>
      <c r="T363" s="50">
        <f t="shared" si="258"/>
        <v>0</v>
      </c>
    </row>
    <row r="364" spans="1:20" s="26" customFormat="1" ht="16.5" customHeight="1">
      <c r="A364" s="102" t="s">
        <v>548</v>
      </c>
      <c r="B364" s="103"/>
      <c r="C364" s="115" t="s">
        <v>549</v>
      </c>
      <c r="D364" s="116"/>
      <c r="E364" s="116"/>
      <c r="F364" s="116"/>
      <c r="G364" s="117"/>
      <c r="H364" s="27" t="s">
        <v>11</v>
      </c>
      <c r="I364" s="70">
        <v>0</v>
      </c>
      <c r="J364" s="70">
        <v>0</v>
      </c>
      <c r="K364" s="70">
        <v>0</v>
      </c>
      <c r="L364" s="70">
        <v>0</v>
      </c>
      <c r="M364" s="70">
        <v>0</v>
      </c>
      <c r="N364" s="70">
        <v>0</v>
      </c>
      <c r="O364" s="70">
        <v>0</v>
      </c>
      <c r="P364" s="70">
        <v>0</v>
      </c>
      <c r="Q364" s="70">
        <v>0</v>
      </c>
      <c r="R364" s="70">
        <v>0</v>
      </c>
      <c r="S364" s="49">
        <f t="shared" si="257"/>
        <v>0</v>
      </c>
      <c r="T364" s="50">
        <f t="shared" si="258"/>
        <v>0</v>
      </c>
    </row>
    <row r="365" spans="1:20" s="33" customFormat="1" ht="9" customHeight="1">
      <c r="A365" s="128" t="s">
        <v>550</v>
      </c>
      <c r="B365" s="129"/>
      <c r="C365" s="130" t="s">
        <v>551</v>
      </c>
      <c r="D365" s="131"/>
      <c r="E365" s="131"/>
      <c r="F365" s="131"/>
      <c r="G365" s="132"/>
      <c r="H365" s="91" t="s">
        <v>215</v>
      </c>
      <c r="I365" s="92" t="s">
        <v>481</v>
      </c>
      <c r="J365" s="92" t="s">
        <v>481</v>
      </c>
      <c r="K365" s="92" t="s">
        <v>481</v>
      </c>
      <c r="L365" s="92" t="s">
        <v>481</v>
      </c>
      <c r="M365" s="92" t="s">
        <v>481</v>
      </c>
      <c r="N365" s="92" t="s">
        <v>481</v>
      </c>
      <c r="O365" s="92" t="s">
        <v>481</v>
      </c>
      <c r="P365" s="92" t="s">
        <v>481</v>
      </c>
      <c r="Q365" s="92" t="s">
        <v>481</v>
      </c>
      <c r="R365" s="92" t="s">
        <v>481</v>
      </c>
      <c r="S365" s="93" t="s">
        <v>481</v>
      </c>
      <c r="T365" s="94" t="s">
        <v>481</v>
      </c>
    </row>
    <row r="366" spans="1:20" s="26" customFormat="1" ht="8.25" customHeight="1">
      <c r="A366" s="102" t="s">
        <v>552</v>
      </c>
      <c r="B366" s="103"/>
      <c r="C366" s="115" t="s">
        <v>553</v>
      </c>
      <c r="D366" s="116"/>
      <c r="E366" s="116"/>
      <c r="F366" s="116"/>
      <c r="G366" s="117"/>
      <c r="H366" s="27" t="s">
        <v>484</v>
      </c>
      <c r="I366" s="70">
        <v>0</v>
      </c>
      <c r="J366" s="70">
        <v>0</v>
      </c>
      <c r="K366" s="70">
        <v>0</v>
      </c>
      <c r="L366" s="70">
        <v>0</v>
      </c>
      <c r="M366" s="70">
        <v>0</v>
      </c>
      <c r="N366" s="70">
        <v>0</v>
      </c>
      <c r="O366" s="70">
        <v>0</v>
      </c>
      <c r="P366" s="70">
        <v>0</v>
      </c>
      <c r="Q366" s="70">
        <v>0</v>
      </c>
      <c r="R366" s="70">
        <v>0</v>
      </c>
      <c r="S366" s="49">
        <f t="shared" ref="S366:S376" si="259">K366+M366+O366+Q366</f>
        <v>0</v>
      </c>
      <c r="T366" s="50">
        <f t="shared" ref="T366:T376" si="260">L366+N366+P366+R366</f>
        <v>0</v>
      </c>
    </row>
    <row r="367" spans="1:20" s="26" customFormat="1" ht="24.75" customHeight="1">
      <c r="A367" s="102" t="s">
        <v>554</v>
      </c>
      <c r="B367" s="103"/>
      <c r="C367" s="110" t="s">
        <v>555</v>
      </c>
      <c r="D367" s="111"/>
      <c r="E367" s="111"/>
      <c r="F367" s="111"/>
      <c r="G367" s="112"/>
      <c r="H367" s="27" t="s">
        <v>484</v>
      </c>
      <c r="I367" s="70">
        <v>0</v>
      </c>
      <c r="J367" s="70">
        <v>0</v>
      </c>
      <c r="K367" s="70">
        <v>0</v>
      </c>
      <c r="L367" s="70">
        <v>0</v>
      </c>
      <c r="M367" s="70">
        <v>0</v>
      </c>
      <c r="N367" s="70">
        <v>0</v>
      </c>
      <c r="O367" s="70">
        <v>0</v>
      </c>
      <c r="P367" s="70">
        <v>0</v>
      </c>
      <c r="Q367" s="70">
        <v>0</v>
      </c>
      <c r="R367" s="70">
        <v>0</v>
      </c>
      <c r="S367" s="49">
        <f t="shared" si="259"/>
        <v>0</v>
      </c>
      <c r="T367" s="50">
        <f t="shared" si="260"/>
        <v>0</v>
      </c>
    </row>
    <row r="368" spans="1:20" s="26" customFormat="1" ht="24.75" customHeight="1">
      <c r="A368" s="102" t="s">
        <v>556</v>
      </c>
      <c r="B368" s="103"/>
      <c r="C368" s="110" t="s">
        <v>557</v>
      </c>
      <c r="D368" s="111"/>
      <c r="E368" s="111"/>
      <c r="F368" s="111"/>
      <c r="G368" s="112"/>
      <c r="H368" s="27" t="s">
        <v>484</v>
      </c>
      <c r="I368" s="70">
        <v>0</v>
      </c>
      <c r="J368" s="70">
        <v>0</v>
      </c>
      <c r="K368" s="70">
        <v>0</v>
      </c>
      <c r="L368" s="70">
        <v>0</v>
      </c>
      <c r="M368" s="70">
        <v>0</v>
      </c>
      <c r="N368" s="70">
        <v>0</v>
      </c>
      <c r="O368" s="70">
        <v>0</v>
      </c>
      <c r="P368" s="70">
        <v>0</v>
      </c>
      <c r="Q368" s="70">
        <v>0</v>
      </c>
      <c r="R368" s="70">
        <v>0</v>
      </c>
      <c r="S368" s="49">
        <f t="shared" si="259"/>
        <v>0</v>
      </c>
      <c r="T368" s="50">
        <f t="shared" si="260"/>
        <v>0</v>
      </c>
    </row>
    <row r="369" spans="1:20" s="26" customFormat="1" ht="16.5" customHeight="1">
      <c r="A369" s="102" t="s">
        <v>558</v>
      </c>
      <c r="B369" s="103"/>
      <c r="C369" s="110" t="s">
        <v>559</v>
      </c>
      <c r="D369" s="111"/>
      <c r="E369" s="111"/>
      <c r="F369" s="111"/>
      <c r="G369" s="112"/>
      <c r="H369" s="27" t="s">
        <v>484</v>
      </c>
      <c r="I369" s="70">
        <v>0</v>
      </c>
      <c r="J369" s="70">
        <v>0</v>
      </c>
      <c r="K369" s="70">
        <v>0</v>
      </c>
      <c r="L369" s="70">
        <v>0</v>
      </c>
      <c r="M369" s="70">
        <v>0</v>
      </c>
      <c r="N369" s="70">
        <v>0</v>
      </c>
      <c r="O369" s="70">
        <v>0</v>
      </c>
      <c r="P369" s="70">
        <v>0</v>
      </c>
      <c r="Q369" s="70">
        <v>0</v>
      </c>
      <c r="R369" s="70">
        <v>0</v>
      </c>
      <c r="S369" s="49">
        <f t="shared" si="259"/>
        <v>0</v>
      </c>
      <c r="T369" s="50">
        <f t="shared" si="260"/>
        <v>0</v>
      </c>
    </row>
    <row r="370" spans="1:20" s="26" customFormat="1" ht="8.25" customHeight="1">
      <c r="A370" s="102" t="s">
        <v>560</v>
      </c>
      <c r="B370" s="103"/>
      <c r="C370" s="115" t="s">
        <v>561</v>
      </c>
      <c r="D370" s="116"/>
      <c r="E370" s="116"/>
      <c r="F370" s="116"/>
      <c r="G370" s="117"/>
      <c r="H370" s="27" t="s">
        <v>494</v>
      </c>
      <c r="I370" s="70">
        <v>0</v>
      </c>
      <c r="J370" s="70">
        <v>0</v>
      </c>
      <c r="K370" s="70">
        <v>0</v>
      </c>
      <c r="L370" s="70">
        <v>0</v>
      </c>
      <c r="M370" s="70">
        <v>0</v>
      </c>
      <c r="N370" s="70">
        <v>0</v>
      </c>
      <c r="O370" s="70">
        <v>0</v>
      </c>
      <c r="P370" s="70">
        <v>0</v>
      </c>
      <c r="Q370" s="70">
        <v>0</v>
      </c>
      <c r="R370" s="70">
        <v>0</v>
      </c>
      <c r="S370" s="49">
        <f t="shared" si="259"/>
        <v>0</v>
      </c>
      <c r="T370" s="50">
        <f t="shared" si="260"/>
        <v>0</v>
      </c>
    </row>
    <row r="371" spans="1:20" s="26" customFormat="1" ht="16.5" customHeight="1">
      <c r="A371" s="102" t="s">
        <v>562</v>
      </c>
      <c r="B371" s="103"/>
      <c r="C371" s="110" t="s">
        <v>563</v>
      </c>
      <c r="D371" s="111"/>
      <c r="E371" s="111"/>
      <c r="F371" s="111"/>
      <c r="G371" s="112"/>
      <c r="H371" s="27" t="s">
        <v>494</v>
      </c>
      <c r="I371" s="70">
        <v>0</v>
      </c>
      <c r="J371" s="70">
        <v>0</v>
      </c>
      <c r="K371" s="70">
        <v>0</v>
      </c>
      <c r="L371" s="70">
        <v>0</v>
      </c>
      <c r="M371" s="70">
        <v>0</v>
      </c>
      <c r="N371" s="70">
        <v>0</v>
      </c>
      <c r="O371" s="70">
        <v>0</v>
      </c>
      <c r="P371" s="70">
        <v>0</v>
      </c>
      <c r="Q371" s="70">
        <v>0</v>
      </c>
      <c r="R371" s="70">
        <v>0</v>
      </c>
      <c r="S371" s="49">
        <f t="shared" si="259"/>
        <v>0</v>
      </c>
      <c r="T371" s="50">
        <f t="shared" si="260"/>
        <v>0</v>
      </c>
    </row>
    <row r="372" spans="1:20" s="26" customFormat="1" ht="8.1" customHeight="1">
      <c r="A372" s="102" t="s">
        <v>564</v>
      </c>
      <c r="B372" s="103"/>
      <c r="C372" s="110" t="s">
        <v>565</v>
      </c>
      <c r="D372" s="111"/>
      <c r="E372" s="111"/>
      <c r="F372" s="111"/>
      <c r="G372" s="112"/>
      <c r="H372" s="27" t="s">
        <v>494</v>
      </c>
      <c r="I372" s="70">
        <v>0</v>
      </c>
      <c r="J372" s="70">
        <v>0</v>
      </c>
      <c r="K372" s="70">
        <v>0</v>
      </c>
      <c r="L372" s="70">
        <v>0</v>
      </c>
      <c r="M372" s="70">
        <v>0</v>
      </c>
      <c r="N372" s="70">
        <v>0</v>
      </c>
      <c r="O372" s="70">
        <v>0</v>
      </c>
      <c r="P372" s="70">
        <v>0</v>
      </c>
      <c r="Q372" s="70">
        <v>0</v>
      </c>
      <c r="R372" s="70">
        <v>0</v>
      </c>
      <c r="S372" s="49">
        <f t="shared" si="259"/>
        <v>0</v>
      </c>
      <c r="T372" s="50">
        <f t="shared" si="260"/>
        <v>0</v>
      </c>
    </row>
    <row r="373" spans="1:20" s="26" customFormat="1" ht="16.5" customHeight="1">
      <c r="A373" s="102" t="s">
        <v>566</v>
      </c>
      <c r="B373" s="103"/>
      <c r="C373" s="115" t="s">
        <v>567</v>
      </c>
      <c r="D373" s="116"/>
      <c r="E373" s="116"/>
      <c r="F373" s="116"/>
      <c r="G373" s="117"/>
      <c r="H373" s="27" t="s">
        <v>11</v>
      </c>
      <c r="I373" s="70">
        <v>0</v>
      </c>
      <c r="J373" s="70">
        <v>0</v>
      </c>
      <c r="K373" s="70">
        <v>0</v>
      </c>
      <c r="L373" s="70">
        <v>0</v>
      </c>
      <c r="M373" s="70">
        <v>0</v>
      </c>
      <c r="N373" s="70">
        <v>0</v>
      </c>
      <c r="O373" s="70">
        <v>0</v>
      </c>
      <c r="P373" s="70">
        <v>0</v>
      </c>
      <c r="Q373" s="70">
        <v>0</v>
      </c>
      <c r="R373" s="70">
        <v>0</v>
      </c>
      <c r="S373" s="49">
        <f t="shared" si="259"/>
        <v>0</v>
      </c>
      <c r="T373" s="50">
        <f t="shared" si="260"/>
        <v>0</v>
      </c>
    </row>
    <row r="374" spans="1:20" s="26" customFormat="1" ht="8.1" customHeight="1">
      <c r="A374" s="102" t="s">
        <v>568</v>
      </c>
      <c r="B374" s="103"/>
      <c r="C374" s="110" t="s">
        <v>35</v>
      </c>
      <c r="D374" s="111"/>
      <c r="E374" s="111"/>
      <c r="F374" s="111"/>
      <c r="G374" s="112"/>
      <c r="H374" s="27" t="s">
        <v>11</v>
      </c>
      <c r="I374" s="70">
        <v>0</v>
      </c>
      <c r="J374" s="70">
        <v>0</v>
      </c>
      <c r="K374" s="70">
        <v>0</v>
      </c>
      <c r="L374" s="70">
        <v>0</v>
      </c>
      <c r="M374" s="70">
        <v>0</v>
      </c>
      <c r="N374" s="70">
        <v>0</v>
      </c>
      <c r="O374" s="70">
        <v>0</v>
      </c>
      <c r="P374" s="70">
        <v>0</v>
      </c>
      <c r="Q374" s="70">
        <v>0</v>
      </c>
      <c r="R374" s="70">
        <v>0</v>
      </c>
      <c r="S374" s="49">
        <f t="shared" si="259"/>
        <v>0</v>
      </c>
      <c r="T374" s="50">
        <f t="shared" si="260"/>
        <v>0</v>
      </c>
    </row>
    <row r="375" spans="1:20" s="26" customFormat="1" ht="8.1" customHeight="1">
      <c r="A375" s="102" t="s">
        <v>569</v>
      </c>
      <c r="B375" s="103"/>
      <c r="C375" s="110" t="s">
        <v>37</v>
      </c>
      <c r="D375" s="111"/>
      <c r="E375" s="111"/>
      <c r="F375" s="111"/>
      <c r="G375" s="112"/>
      <c r="H375" s="27" t="s">
        <v>11</v>
      </c>
      <c r="I375" s="70">
        <v>0</v>
      </c>
      <c r="J375" s="70">
        <v>0</v>
      </c>
      <c r="K375" s="70">
        <v>0</v>
      </c>
      <c r="L375" s="70">
        <v>0</v>
      </c>
      <c r="M375" s="70">
        <v>0</v>
      </c>
      <c r="N375" s="70">
        <v>0</v>
      </c>
      <c r="O375" s="70">
        <v>0</v>
      </c>
      <c r="P375" s="70">
        <v>0</v>
      </c>
      <c r="Q375" s="70">
        <v>0</v>
      </c>
      <c r="R375" s="70">
        <v>0</v>
      </c>
      <c r="S375" s="49">
        <f t="shared" si="259"/>
        <v>0</v>
      </c>
      <c r="T375" s="50">
        <f t="shared" si="260"/>
        <v>0</v>
      </c>
    </row>
    <row r="376" spans="1:20" s="33" customFormat="1" ht="9" customHeight="1" thickBot="1">
      <c r="A376" s="151" t="s">
        <v>570</v>
      </c>
      <c r="B376" s="152"/>
      <c r="C376" s="153" t="s">
        <v>571</v>
      </c>
      <c r="D376" s="154"/>
      <c r="E376" s="154"/>
      <c r="F376" s="154"/>
      <c r="G376" s="155"/>
      <c r="H376" s="87" t="s">
        <v>572</v>
      </c>
      <c r="I376" s="88">
        <v>0</v>
      </c>
      <c r="J376" s="88">
        <v>0</v>
      </c>
      <c r="K376" s="88">
        <v>0</v>
      </c>
      <c r="L376" s="88">
        <v>0</v>
      </c>
      <c r="M376" s="88">
        <v>0</v>
      </c>
      <c r="N376" s="88">
        <v>0</v>
      </c>
      <c r="O376" s="88">
        <v>0</v>
      </c>
      <c r="P376" s="88">
        <v>0</v>
      </c>
      <c r="Q376" s="88">
        <v>0</v>
      </c>
      <c r="R376" s="88">
        <v>0</v>
      </c>
      <c r="S376" s="89">
        <f t="shared" si="259"/>
        <v>0</v>
      </c>
      <c r="T376" s="90">
        <f t="shared" si="260"/>
        <v>0</v>
      </c>
    </row>
    <row r="377" spans="1:20" s="26" customFormat="1" ht="13.5" customHeight="1" thickBot="1">
      <c r="A377" s="156" t="s">
        <v>709</v>
      </c>
      <c r="B377" s="157"/>
      <c r="C377" s="157"/>
      <c r="D377" s="157"/>
      <c r="E377" s="157"/>
      <c r="F377" s="157"/>
      <c r="G377" s="157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8"/>
    </row>
    <row r="378" spans="1:20" s="35" customFormat="1" ht="18" customHeight="1">
      <c r="A378" s="159" t="s">
        <v>2</v>
      </c>
      <c r="B378" s="160"/>
      <c r="C378" s="163" t="s">
        <v>3</v>
      </c>
      <c r="D378" s="164"/>
      <c r="E378" s="164"/>
      <c r="F378" s="164"/>
      <c r="G378" s="160"/>
      <c r="H378" s="167" t="s">
        <v>4</v>
      </c>
      <c r="I378" s="34">
        <f t="shared" ref="I378:K378" si="261">I16</f>
        <v>2022</v>
      </c>
      <c r="J378" s="34">
        <f t="shared" si="261"/>
        <v>2023</v>
      </c>
      <c r="K378" s="139">
        <f t="shared" si="261"/>
        <v>2024</v>
      </c>
      <c r="L378" s="140"/>
      <c r="M378" s="139">
        <f t="shared" ref="M378" si="262">M16</f>
        <v>2025</v>
      </c>
      <c r="N378" s="140"/>
      <c r="O378" s="139">
        <f t="shared" ref="O378" si="263">O16</f>
        <v>2026</v>
      </c>
      <c r="P378" s="140"/>
      <c r="Q378" s="139">
        <f t="shared" ref="Q378" si="264">Q16</f>
        <v>2027</v>
      </c>
      <c r="R378" s="140"/>
      <c r="S378" s="141" t="s">
        <v>5</v>
      </c>
      <c r="T378" s="142"/>
    </row>
    <row r="379" spans="1:20" s="35" customFormat="1" ht="32.25" customHeight="1">
      <c r="A379" s="161"/>
      <c r="B379" s="162"/>
      <c r="C379" s="165"/>
      <c r="D379" s="166"/>
      <c r="E379" s="166"/>
      <c r="F379" s="166"/>
      <c r="G379" s="162"/>
      <c r="H379" s="168"/>
      <c r="I379" s="36" t="str">
        <f t="shared" ref="I379:N379" si="265">I17</f>
        <v>Факт</v>
      </c>
      <c r="J379" s="36" t="str">
        <f t="shared" si="265"/>
        <v>Факт</v>
      </c>
      <c r="K379" s="36" t="str">
        <f t="shared" si="265"/>
        <v xml:space="preserve">План </v>
      </c>
      <c r="L379" s="36" t="str">
        <f t="shared" si="265"/>
        <v>Предложение по корректировке утвержденного плана</v>
      </c>
      <c r="M379" s="36" t="str">
        <f t="shared" si="265"/>
        <v xml:space="preserve">План </v>
      </c>
      <c r="N379" s="36" t="str">
        <f t="shared" si="265"/>
        <v>Предложение по корректировке утвержденного плана</v>
      </c>
      <c r="O379" s="36" t="str">
        <f t="shared" ref="O379:R379" si="266">O17</f>
        <v xml:space="preserve">План </v>
      </c>
      <c r="P379" s="36" t="str">
        <f t="shared" si="266"/>
        <v>Предложение по корректировке утвержденного плана</v>
      </c>
      <c r="Q379" s="36" t="str">
        <f t="shared" si="266"/>
        <v xml:space="preserve">План </v>
      </c>
      <c r="R379" s="36" t="str">
        <f t="shared" si="266"/>
        <v>Предложение по корректировке утвержденного плана</v>
      </c>
      <c r="S379" s="63" t="str">
        <f>S17</f>
        <v>План</v>
      </c>
      <c r="T379" s="63" t="str">
        <f>T17</f>
        <v>Предложение по корректировке утвержденного плана</v>
      </c>
    </row>
    <row r="380" spans="1:20" s="47" customFormat="1" ht="9" thickBot="1">
      <c r="A380" s="143">
        <f>A18</f>
        <v>1</v>
      </c>
      <c r="B380" s="144"/>
      <c r="C380" s="145">
        <f>C18</f>
        <v>2</v>
      </c>
      <c r="D380" s="146"/>
      <c r="E380" s="146"/>
      <c r="F380" s="146"/>
      <c r="G380" s="147"/>
      <c r="H380" s="48">
        <f>H18</f>
        <v>3</v>
      </c>
      <c r="I380" s="48" t="str">
        <f t="shared" ref="I380:T380" si="267">I18</f>
        <v>4.2</v>
      </c>
      <c r="J380" s="48" t="str">
        <f t="shared" si="267"/>
        <v>4.3</v>
      </c>
      <c r="K380" s="48" t="str">
        <f t="shared" ref="K380:N380" si="268">K18</f>
        <v>4.4</v>
      </c>
      <c r="L380" s="48" t="str">
        <f t="shared" si="268"/>
        <v>4.5</v>
      </c>
      <c r="M380" s="48" t="str">
        <f t="shared" si="268"/>
        <v>4.6</v>
      </c>
      <c r="N380" s="48" t="str">
        <f t="shared" si="268"/>
        <v>4.7</v>
      </c>
      <c r="O380" s="48" t="str">
        <f t="shared" si="267"/>
        <v>4.8</v>
      </c>
      <c r="P380" s="48" t="str">
        <f t="shared" si="267"/>
        <v>4.9</v>
      </c>
      <c r="Q380" s="48" t="str">
        <f t="shared" si="267"/>
        <v>4.10</v>
      </c>
      <c r="R380" s="48" t="str">
        <f t="shared" si="267"/>
        <v>4.11</v>
      </c>
      <c r="S380" s="64" t="str">
        <f t="shared" si="267"/>
        <v>5.0</v>
      </c>
      <c r="T380" s="64" t="str">
        <f t="shared" si="267"/>
        <v>6.0</v>
      </c>
    </row>
    <row r="381" spans="1:20" s="26" customFormat="1" ht="15.75" customHeight="1">
      <c r="A381" s="148" t="s">
        <v>573</v>
      </c>
      <c r="B381" s="149"/>
      <c r="C381" s="149"/>
      <c r="D381" s="149"/>
      <c r="E381" s="149"/>
      <c r="F381" s="149"/>
      <c r="G381" s="150"/>
      <c r="H381" s="78" t="s">
        <v>11</v>
      </c>
      <c r="I381" s="80">
        <f t="shared" ref="I381:R381" si="269">I382+I441</f>
        <v>0</v>
      </c>
      <c r="J381" s="80">
        <f>J382+J441</f>
        <v>14.579999999999998</v>
      </c>
      <c r="K381" s="80">
        <f>K382+K441</f>
        <v>11.790000000000001</v>
      </c>
      <c r="L381" s="80">
        <f t="shared" si="269"/>
        <v>0</v>
      </c>
      <c r="M381" s="80">
        <f t="shared" si="269"/>
        <v>28.37</v>
      </c>
      <c r="N381" s="80">
        <f t="shared" si="269"/>
        <v>0</v>
      </c>
      <c r="O381" s="80">
        <f t="shared" si="269"/>
        <v>29.529999999999998</v>
      </c>
      <c r="P381" s="80">
        <f t="shared" si="269"/>
        <v>0</v>
      </c>
      <c r="Q381" s="80">
        <f t="shared" si="269"/>
        <v>30.7</v>
      </c>
      <c r="R381" s="80">
        <f t="shared" si="269"/>
        <v>0</v>
      </c>
      <c r="S381" s="80">
        <f>K381+M381+O381+Q381</f>
        <v>100.39</v>
      </c>
      <c r="T381" s="80">
        <f>L381+N381+P381+R381</f>
        <v>0</v>
      </c>
    </row>
    <row r="382" spans="1:20" s="26" customFormat="1" ht="9" customHeight="1">
      <c r="A382" s="128" t="s">
        <v>10</v>
      </c>
      <c r="B382" s="129"/>
      <c r="C382" s="130" t="s">
        <v>574</v>
      </c>
      <c r="D382" s="131"/>
      <c r="E382" s="131"/>
      <c r="F382" s="131"/>
      <c r="G382" s="132"/>
      <c r="H382" s="78" t="s">
        <v>11</v>
      </c>
      <c r="I382" s="79">
        <f t="shared" ref="I382" si="270">I383+I407+I435+I436</f>
        <v>0</v>
      </c>
      <c r="J382" s="80">
        <f>J383+J407+J435+J436+0.1</f>
        <v>14.579999999999998</v>
      </c>
      <c r="K382" s="80">
        <f t="shared" ref="K382:N382" si="271">K383+K407+K435+K436</f>
        <v>11.790000000000001</v>
      </c>
      <c r="L382" s="80">
        <f t="shared" si="271"/>
        <v>0</v>
      </c>
      <c r="M382" s="80">
        <f t="shared" si="271"/>
        <v>28.37</v>
      </c>
      <c r="N382" s="80">
        <f t="shared" si="271"/>
        <v>0</v>
      </c>
      <c r="O382" s="80">
        <f t="shared" ref="O382:Q382" si="272">O383+O407+O435+O436</f>
        <v>29.529999999999998</v>
      </c>
      <c r="P382" s="80">
        <f t="shared" si="272"/>
        <v>0</v>
      </c>
      <c r="Q382" s="80">
        <f t="shared" si="272"/>
        <v>30.7</v>
      </c>
      <c r="R382" s="80">
        <f t="shared" ref="R382" si="273">R383+R407+R435+R436</f>
        <v>0</v>
      </c>
      <c r="S382" s="80">
        <f t="shared" ref="S382:S445" si="274">K382+M382+O382+Q382</f>
        <v>100.39</v>
      </c>
      <c r="T382" s="80">
        <f t="shared" ref="T382:T445" si="275">L382+N382+P382+R382</f>
        <v>0</v>
      </c>
    </row>
    <row r="383" spans="1:20" s="26" customFormat="1">
      <c r="A383" s="102" t="s">
        <v>12</v>
      </c>
      <c r="B383" s="103"/>
      <c r="C383" s="115" t="s">
        <v>575</v>
      </c>
      <c r="D383" s="116"/>
      <c r="E383" s="116"/>
      <c r="F383" s="116"/>
      <c r="G383" s="117"/>
      <c r="H383" s="27" t="s">
        <v>11</v>
      </c>
      <c r="I383" s="70">
        <f t="shared" ref="I383" si="276">I384+I402+I406</f>
        <v>0</v>
      </c>
      <c r="J383" s="49">
        <f>J384+J402+J406</f>
        <v>14.28</v>
      </c>
      <c r="K383" s="49">
        <f t="shared" ref="K383:N383" si="277">K384+K402+K406</f>
        <v>11.49</v>
      </c>
      <c r="L383" s="49">
        <f t="shared" si="277"/>
        <v>0</v>
      </c>
      <c r="M383" s="49">
        <f t="shared" si="277"/>
        <v>28.17</v>
      </c>
      <c r="N383" s="49">
        <f t="shared" si="277"/>
        <v>0</v>
      </c>
      <c r="O383" s="49">
        <f t="shared" ref="O383:P383" si="278">O384+O402+O406</f>
        <v>29.33</v>
      </c>
      <c r="P383" s="49">
        <f t="shared" si="278"/>
        <v>0</v>
      </c>
      <c r="Q383" s="49">
        <f t="shared" ref="Q383:R383" si="279">Q384+Q402+Q406</f>
        <v>30.5</v>
      </c>
      <c r="R383" s="49">
        <f t="shared" si="279"/>
        <v>0</v>
      </c>
      <c r="S383" s="49">
        <f t="shared" si="274"/>
        <v>99.490000000000009</v>
      </c>
      <c r="T383" s="49">
        <f t="shared" si="275"/>
        <v>0</v>
      </c>
    </row>
    <row r="384" spans="1:20" s="26" customFormat="1" ht="16.5" customHeight="1">
      <c r="A384" s="102" t="s">
        <v>14</v>
      </c>
      <c r="B384" s="103"/>
      <c r="C384" s="110" t="s">
        <v>576</v>
      </c>
      <c r="D384" s="111"/>
      <c r="E384" s="111"/>
      <c r="F384" s="111"/>
      <c r="G384" s="112"/>
      <c r="H384" s="27" t="s">
        <v>11</v>
      </c>
      <c r="I384" s="70">
        <f t="shared" ref="I384" si="280">I385+I389+I390+I391+I392+I397+I398+I399</f>
        <v>0</v>
      </c>
      <c r="J384" s="49">
        <f>J385+J389+J390+J391+J392+J397+J398+J399</f>
        <v>14.28</v>
      </c>
      <c r="K384" s="49">
        <f t="shared" ref="K384:N384" si="281">K385+K389+K390+K391+K392+K397+K398+K399</f>
        <v>11.49</v>
      </c>
      <c r="L384" s="49">
        <f t="shared" si="281"/>
        <v>0</v>
      </c>
      <c r="M384" s="49">
        <f t="shared" si="281"/>
        <v>28.17</v>
      </c>
      <c r="N384" s="49">
        <f t="shared" si="281"/>
        <v>0</v>
      </c>
      <c r="O384" s="49">
        <f t="shared" ref="O384:P384" si="282">O385+O389+O390+O391+O392+O397+O398+O399</f>
        <v>29.33</v>
      </c>
      <c r="P384" s="49">
        <f t="shared" si="282"/>
        <v>0</v>
      </c>
      <c r="Q384" s="49">
        <f t="shared" ref="Q384:R384" si="283">Q385+Q389+Q390+Q391+Q392+Q397+Q398+Q399</f>
        <v>30.5</v>
      </c>
      <c r="R384" s="49">
        <f t="shared" si="283"/>
        <v>0</v>
      </c>
      <c r="S384" s="49">
        <f t="shared" si="274"/>
        <v>99.490000000000009</v>
      </c>
      <c r="T384" s="49">
        <f t="shared" si="275"/>
        <v>0</v>
      </c>
    </row>
    <row r="385" spans="1:20" s="26" customFormat="1">
      <c r="A385" s="102" t="s">
        <v>577</v>
      </c>
      <c r="B385" s="103"/>
      <c r="C385" s="107" t="s">
        <v>578</v>
      </c>
      <c r="D385" s="108"/>
      <c r="E385" s="108"/>
      <c r="F385" s="108"/>
      <c r="G385" s="109"/>
      <c r="H385" s="27" t="s">
        <v>11</v>
      </c>
      <c r="I385" s="70">
        <v>0</v>
      </c>
      <c r="J385" s="70">
        <v>0</v>
      </c>
      <c r="K385" s="70">
        <v>0</v>
      </c>
      <c r="L385" s="70">
        <v>0</v>
      </c>
      <c r="M385" s="70">
        <v>0</v>
      </c>
      <c r="N385" s="70">
        <v>0</v>
      </c>
      <c r="O385" s="70">
        <v>0</v>
      </c>
      <c r="P385" s="70">
        <v>0</v>
      </c>
      <c r="Q385" s="70">
        <v>0</v>
      </c>
      <c r="R385" s="70">
        <v>0</v>
      </c>
      <c r="S385" s="49">
        <f t="shared" si="274"/>
        <v>0</v>
      </c>
      <c r="T385" s="49">
        <f t="shared" si="275"/>
        <v>0</v>
      </c>
    </row>
    <row r="386" spans="1:20" s="26" customFormat="1" ht="16.5" customHeight="1">
      <c r="A386" s="102" t="s">
        <v>579</v>
      </c>
      <c r="B386" s="103"/>
      <c r="C386" s="133" t="s">
        <v>15</v>
      </c>
      <c r="D386" s="134"/>
      <c r="E386" s="134"/>
      <c r="F386" s="134"/>
      <c r="G386" s="135"/>
      <c r="H386" s="27" t="s">
        <v>11</v>
      </c>
      <c r="I386" s="70">
        <v>0</v>
      </c>
      <c r="J386" s="70">
        <v>0</v>
      </c>
      <c r="K386" s="70">
        <v>0</v>
      </c>
      <c r="L386" s="70">
        <v>0</v>
      </c>
      <c r="M386" s="70">
        <v>0</v>
      </c>
      <c r="N386" s="70">
        <v>0</v>
      </c>
      <c r="O386" s="70">
        <v>0</v>
      </c>
      <c r="P386" s="70">
        <v>0</v>
      </c>
      <c r="Q386" s="70">
        <v>0</v>
      </c>
      <c r="R386" s="70">
        <v>0</v>
      </c>
      <c r="S386" s="49">
        <f t="shared" si="274"/>
        <v>0</v>
      </c>
      <c r="T386" s="49">
        <f t="shared" si="275"/>
        <v>0</v>
      </c>
    </row>
    <row r="387" spans="1:20" s="26" customFormat="1" ht="16.5" customHeight="1">
      <c r="A387" s="102" t="s">
        <v>580</v>
      </c>
      <c r="B387" s="103"/>
      <c r="C387" s="133" t="s">
        <v>17</v>
      </c>
      <c r="D387" s="134"/>
      <c r="E387" s="134"/>
      <c r="F387" s="134"/>
      <c r="G387" s="135"/>
      <c r="H387" s="27" t="s">
        <v>11</v>
      </c>
      <c r="I387" s="70">
        <v>0</v>
      </c>
      <c r="J387" s="70">
        <v>0</v>
      </c>
      <c r="K387" s="70">
        <v>0</v>
      </c>
      <c r="L387" s="70">
        <v>0</v>
      </c>
      <c r="M387" s="70">
        <v>0</v>
      </c>
      <c r="N387" s="70">
        <v>0</v>
      </c>
      <c r="O387" s="70">
        <v>0</v>
      </c>
      <c r="P387" s="70">
        <v>0</v>
      </c>
      <c r="Q387" s="70">
        <v>0</v>
      </c>
      <c r="R387" s="70">
        <v>0</v>
      </c>
      <c r="S387" s="49">
        <f t="shared" si="274"/>
        <v>0</v>
      </c>
      <c r="T387" s="49">
        <f t="shared" si="275"/>
        <v>0</v>
      </c>
    </row>
    <row r="388" spans="1:20" s="26" customFormat="1" ht="16.5" customHeight="1">
      <c r="A388" s="102" t="s">
        <v>581</v>
      </c>
      <c r="B388" s="103"/>
      <c r="C388" s="133" t="s">
        <v>19</v>
      </c>
      <c r="D388" s="134"/>
      <c r="E388" s="134"/>
      <c r="F388" s="134"/>
      <c r="G388" s="135"/>
      <c r="H388" s="27" t="s">
        <v>11</v>
      </c>
      <c r="I388" s="70">
        <v>0</v>
      </c>
      <c r="J388" s="70">
        <v>0</v>
      </c>
      <c r="K388" s="70">
        <v>0</v>
      </c>
      <c r="L388" s="70">
        <v>0</v>
      </c>
      <c r="M388" s="70">
        <v>0</v>
      </c>
      <c r="N388" s="70">
        <v>0</v>
      </c>
      <c r="O388" s="70">
        <v>0</v>
      </c>
      <c r="P388" s="70">
        <v>0</v>
      </c>
      <c r="Q388" s="70">
        <v>0</v>
      </c>
      <c r="R388" s="70">
        <v>0</v>
      </c>
      <c r="S388" s="49">
        <f t="shared" si="274"/>
        <v>0</v>
      </c>
      <c r="T388" s="49">
        <f t="shared" si="275"/>
        <v>0</v>
      </c>
    </row>
    <row r="389" spans="1:20" s="26" customFormat="1">
      <c r="A389" s="102" t="s">
        <v>582</v>
      </c>
      <c r="B389" s="103"/>
      <c r="C389" s="107" t="s">
        <v>583</v>
      </c>
      <c r="D389" s="108"/>
      <c r="E389" s="108"/>
      <c r="F389" s="108"/>
      <c r="G389" s="109"/>
      <c r="H389" s="27" t="s">
        <v>11</v>
      </c>
      <c r="I389" s="70">
        <v>0</v>
      </c>
      <c r="J389" s="70">
        <v>0</v>
      </c>
      <c r="K389" s="70">
        <v>0</v>
      </c>
      <c r="L389" s="70">
        <v>0</v>
      </c>
      <c r="M389" s="70">
        <v>0</v>
      </c>
      <c r="N389" s="70">
        <v>0</v>
      </c>
      <c r="O389" s="70">
        <v>0</v>
      </c>
      <c r="P389" s="70">
        <v>0</v>
      </c>
      <c r="Q389" s="70">
        <v>0</v>
      </c>
      <c r="R389" s="70">
        <v>0</v>
      </c>
      <c r="S389" s="49">
        <f t="shared" si="274"/>
        <v>0</v>
      </c>
      <c r="T389" s="49">
        <f t="shared" si="275"/>
        <v>0</v>
      </c>
    </row>
    <row r="390" spans="1:20" s="26" customFormat="1">
      <c r="A390" s="102" t="s">
        <v>584</v>
      </c>
      <c r="B390" s="103"/>
      <c r="C390" s="107" t="s">
        <v>585</v>
      </c>
      <c r="D390" s="108"/>
      <c r="E390" s="108"/>
      <c r="F390" s="108"/>
      <c r="G390" s="109"/>
      <c r="H390" s="27" t="s">
        <v>11</v>
      </c>
      <c r="I390" s="70">
        <v>0</v>
      </c>
      <c r="J390" s="70">
        <v>0</v>
      </c>
      <c r="K390" s="70">
        <v>0</v>
      </c>
      <c r="L390" s="70">
        <v>0</v>
      </c>
      <c r="M390" s="70">
        <v>0</v>
      </c>
      <c r="N390" s="70">
        <v>0</v>
      </c>
      <c r="O390" s="70">
        <v>0</v>
      </c>
      <c r="P390" s="70">
        <v>0</v>
      </c>
      <c r="Q390" s="70">
        <v>0</v>
      </c>
      <c r="R390" s="70">
        <v>0</v>
      </c>
      <c r="S390" s="49">
        <f t="shared" si="274"/>
        <v>0</v>
      </c>
      <c r="T390" s="49">
        <f t="shared" si="275"/>
        <v>0</v>
      </c>
    </row>
    <row r="391" spans="1:20" s="26" customFormat="1">
      <c r="A391" s="102" t="s">
        <v>586</v>
      </c>
      <c r="B391" s="103"/>
      <c r="C391" s="107" t="s">
        <v>587</v>
      </c>
      <c r="D391" s="108"/>
      <c r="E391" s="108"/>
      <c r="F391" s="108"/>
      <c r="G391" s="109"/>
      <c r="H391" s="27" t="s">
        <v>11</v>
      </c>
      <c r="I391" s="70">
        <v>0</v>
      </c>
      <c r="J391" s="70">
        <v>0</v>
      </c>
      <c r="K391" s="70">
        <v>0</v>
      </c>
      <c r="L391" s="70">
        <v>0</v>
      </c>
      <c r="M391" s="70">
        <v>0</v>
      </c>
      <c r="N391" s="70">
        <v>0</v>
      </c>
      <c r="O391" s="70">
        <v>0</v>
      </c>
      <c r="P391" s="70">
        <v>0</v>
      </c>
      <c r="Q391" s="70">
        <v>0</v>
      </c>
      <c r="R391" s="70">
        <v>0</v>
      </c>
      <c r="S391" s="49">
        <f t="shared" si="274"/>
        <v>0</v>
      </c>
      <c r="T391" s="49">
        <f t="shared" si="275"/>
        <v>0</v>
      </c>
    </row>
    <row r="392" spans="1:20" s="26" customFormat="1">
      <c r="A392" s="102" t="s">
        <v>588</v>
      </c>
      <c r="B392" s="103"/>
      <c r="C392" s="107" t="s">
        <v>589</v>
      </c>
      <c r="D392" s="108"/>
      <c r="E392" s="108"/>
      <c r="F392" s="108"/>
      <c r="G392" s="109"/>
      <c r="H392" s="27" t="s">
        <v>11</v>
      </c>
      <c r="I392" s="70">
        <v>0</v>
      </c>
      <c r="J392" s="70">
        <v>0</v>
      </c>
      <c r="K392" s="70">
        <v>0</v>
      </c>
      <c r="L392" s="70">
        <v>0</v>
      </c>
      <c r="M392" s="70">
        <v>0</v>
      </c>
      <c r="N392" s="70">
        <v>0</v>
      </c>
      <c r="O392" s="70">
        <v>0</v>
      </c>
      <c r="P392" s="70">
        <v>0</v>
      </c>
      <c r="Q392" s="70">
        <v>0</v>
      </c>
      <c r="R392" s="70">
        <v>0</v>
      </c>
      <c r="S392" s="49">
        <f t="shared" si="274"/>
        <v>0</v>
      </c>
      <c r="T392" s="49">
        <f t="shared" si="275"/>
        <v>0</v>
      </c>
    </row>
    <row r="393" spans="1:20" s="26" customFormat="1" ht="16.5" customHeight="1">
      <c r="A393" s="102" t="s">
        <v>590</v>
      </c>
      <c r="B393" s="103"/>
      <c r="C393" s="133" t="s">
        <v>591</v>
      </c>
      <c r="D393" s="134"/>
      <c r="E393" s="134"/>
      <c r="F393" s="134"/>
      <c r="G393" s="135"/>
      <c r="H393" s="27" t="s">
        <v>11</v>
      </c>
      <c r="I393" s="70">
        <v>0</v>
      </c>
      <c r="J393" s="70">
        <v>0</v>
      </c>
      <c r="K393" s="70">
        <v>0</v>
      </c>
      <c r="L393" s="70">
        <v>0</v>
      </c>
      <c r="M393" s="70">
        <v>0</v>
      </c>
      <c r="N393" s="70">
        <v>0</v>
      </c>
      <c r="O393" s="70">
        <v>0</v>
      </c>
      <c r="P393" s="70">
        <v>0</v>
      </c>
      <c r="Q393" s="70">
        <v>0</v>
      </c>
      <c r="R393" s="70">
        <v>0</v>
      </c>
      <c r="S393" s="49">
        <f t="shared" si="274"/>
        <v>0</v>
      </c>
      <c r="T393" s="49">
        <f t="shared" si="275"/>
        <v>0</v>
      </c>
    </row>
    <row r="394" spans="1:20" s="26" customFormat="1">
      <c r="A394" s="102" t="s">
        <v>592</v>
      </c>
      <c r="B394" s="103"/>
      <c r="C394" s="136" t="s">
        <v>593</v>
      </c>
      <c r="D394" s="137"/>
      <c r="E394" s="137"/>
      <c r="F394" s="137"/>
      <c r="G394" s="138"/>
      <c r="H394" s="27" t="s">
        <v>11</v>
      </c>
      <c r="I394" s="70">
        <v>0</v>
      </c>
      <c r="J394" s="70">
        <v>0</v>
      </c>
      <c r="K394" s="70">
        <v>0</v>
      </c>
      <c r="L394" s="70">
        <v>0</v>
      </c>
      <c r="M394" s="70">
        <v>0</v>
      </c>
      <c r="N394" s="70">
        <v>0</v>
      </c>
      <c r="O394" s="70">
        <v>0</v>
      </c>
      <c r="P394" s="70">
        <v>0</v>
      </c>
      <c r="Q394" s="70">
        <v>0</v>
      </c>
      <c r="R394" s="70">
        <v>0</v>
      </c>
      <c r="S394" s="49">
        <f t="shared" si="274"/>
        <v>0</v>
      </c>
      <c r="T394" s="49">
        <f t="shared" si="275"/>
        <v>0</v>
      </c>
    </row>
    <row r="395" spans="1:20" s="26" customFormat="1">
      <c r="A395" s="102" t="s">
        <v>594</v>
      </c>
      <c r="B395" s="103"/>
      <c r="C395" s="133" t="s">
        <v>595</v>
      </c>
      <c r="D395" s="134"/>
      <c r="E395" s="134"/>
      <c r="F395" s="134"/>
      <c r="G395" s="135"/>
      <c r="H395" s="27" t="s">
        <v>11</v>
      </c>
      <c r="I395" s="70">
        <v>0</v>
      </c>
      <c r="J395" s="70">
        <v>0</v>
      </c>
      <c r="K395" s="70">
        <v>0</v>
      </c>
      <c r="L395" s="70">
        <v>0</v>
      </c>
      <c r="M395" s="70">
        <v>0</v>
      </c>
      <c r="N395" s="70">
        <v>0</v>
      </c>
      <c r="O395" s="70">
        <v>0</v>
      </c>
      <c r="P395" s="70">
        <v>0</v>
      </c>
      <c r="Q395" s="70">
        <v>0</v>
      </c>
      <c r="R395" s="70">
        <v>0</v>
      </c>
      <c r="S395" s="49">
        <f t="shared" si="274"/>
        <v>0</v>
      </c>
      <c r="T395" s="49">
        <f t="shared" si="275"/>
        <v>0</v>
      </c>
    </row>
    <row r="396" spans="1:20" s="26" customFormat="1">
      <c r="A396" s="102" t="s">
        <v>596</v>
      </c>
      <c r="B396" s="103"/>
      <c r="C396" s="136" t="s">
        <v>593</v>
      </c>
      <c r="D396" s="137"/>
      <c r="E396" s="137"/>
      <c r="F396" s="137"/>
      <c r="G396" s="138"/>
      <c r="H396" s="27" t="s">
        <v>11</v>
      </c>
      <c r="I396" s="70">
        <v>0</v>
      </c>
      <c r="J396" s="70">
        <v>0</v>
      </c>
      <c r="K396" s="70">
        <v>0</v>
      </c>
      <c r="L396" s="70">
        <v>0</v>
      </c>
      <c r="M396" s="70">
        <v>0</v>
      </c>
      <c r="N396" s="70">
        <v>0</v>
      </c>
      <c r="O396" s="70">
        <v>0</v>
      </c>
      <c r="P396" s="70">
        <v>0</v>
      </c>
      <c r="Q396" s="70">
        <v>0</v>
      </c>
      <c r="R396" s="70">
        <v>0</v>
      </c>
      <c r="S396" s="49">
        <f t="shared" si="274"/>
        <v>0</v>
      </c>
      <c r="T396" s="49">
        <f t="shared" si="275"/>
        <v>0</v>
      </c>
    </row>
    <row r="397" spans="1:20" s="26" customFormat="1">
      <c r="A397" s="102" t="s">
        <v>597</v>
      </c>
      <c r="B397" s="103"/>
      <c r="C397" s="107" t="s">
        <v>598</v>
      </c>
      <c r="D397" s="108"/>
      <c r="E397" s="108"/>
      <c r="F397" s="108"/>
      <c r="G397" s="109"/>
      <c r="H397" s="27" t="s">
        <v>11</v>
      </c>
      <c r="I397" s="73">
        <v>0</v>
      </c>
      <c r="J397" s="49">
        <v>14.28</v>
      </c>
      <c r="K397" s="49">
        <v>11.49</v>
      </c>
      <c r="L397" s="49">
        <v>0</v>
      </c>
      <c r="M397" s="49">
        <v>28.17</v>
      </c>
      <c r="N397" s="49">
        <v>0</v>
      </c>
      <c r="O397" s="49">
        <v>29.33</v>
      </c>
      <c r="P397" s="49">
        <v>0</v>
      </c>
      <c r="Q397" s="49">
        <v>30.5</v>
      </c>
      <c r="R397" s="49">
        <v>0</v>
      </c>
      <c r="S397" s="49">
        <f>K397+M397+O397+Q397</f>
        <v>99.490000000000009</v>
      </c>
      <c r="T397" s="49">
        <f t="shared" si="275"/>
        <v>0</v>
      </c>
    </row>
    <row r="398" spans="1:20" s="26" customFormat="1">
      <c r="A398" s="102" t="s">
        <v>599</v>
      </c>
      <c r="B398" s="103"/>
      <c r="C398" s="107" t="s">
        <v>409</v>
      </c>
      <c r="D398" s="108"/>
      <c r="E398" s="108"/>
      <c r="F398" s="108"/>
      <c r="G398" s="109"/>
      <c r="H398" s="27" t="s">
        <v>11</v>
      </c>
      <c r="I398" s="70">
        <v>0</v>
      </c>
      <c r="J398" s="70">
        <v>0</v>
      </c>
      <c r="K398" s="70">
        <v>0</v>
      </c>
      <c r="L398" s="70">
        <v>0</v>
      </c>
      <c r="M398" s="70">
        <v>0</v>
      </c>
      <c r="N398" s="70">
        <v>0</v>
      </c>
      <c r="O398" s="70">
        <v>0</v>
      </c>
      <c r="P398" s="70">
        <v>0</v>
      </c>
      <c r="Q398" s="70">
        <v>0</v>
      </c>
      <c r="R398" s="70">
        <v>0</v>
      </c>
      <c r="S398" s="49">
        <f t="shared" si="274"/>
        <v>0</v>
      </c>
      <c r="T398" s="49">
        <f t="shared" si="275"/>
        <v>0</v>
      </c>
    </row>
    <row r="399" spans="1:20" s="26" customFormat="1" ht="16.5" customHeight="1">
      <c r="A399" s="102" t="s">
        <v>600</v>
      </c>
      <c r="B399" s="103"/>
      <c r="C399" s="107" t="s">
        <v>601</v>
      </c>
      <c r="D399" s="108"/>
      <c r="E399" s="108"/>
      <c r="F399" s="108"/>
      <c r="G399" s="109"/>
      <c r="H399" s="27" t="s">
        <v>11</v>
      </c>
      <c r="I399" s="70">
        <v>0</v>
      </c>
      <c r="J399" s="70">
        <v>0</v>
      </c>
      <c r="K399" s="70">
        <v>0</v>
      </c>
      <c r="L399" s="70">
        <v>0</v>
      </c>
      <c r="M399" s="70">
        <v>0</v>
      </c>
      <c r="N399" s="70">
        <v>0</v>
      </c>
      <c r="O399" s="70">
        <v>0</v>
      </c>
      <c r="P399" s="70">
        <v>0</v>
      </c>
      <c r="Q399" s="70">
        <v>0</v>
      </c>
      <c r="R399" s="70">
        <v>0</v>
      </c>
      <c r="S399" s="49">
        <f t="shared" si="274"/>
        <v>0</v>
      </c>
      <c r="T399" s="49">
        <f t="shared" si="275"/>
        <v>0</v>
      </c>
    </row>
    <row r="400" spans="1:20" s="26" customFormat="1">
      <c r="A400" s="102" t="s">
        <v>602</v>
      </c>
      <c r="B400" s="103"/>
      <c r="C400" s="133" t="s">
        <v>35</v>
      </c>
      <c r="D400" s="134"/>
      <c r="E400" s="134"/>
      <c r="F400" s="134"/>
      <c r="G400" s="135"/>
      <c r="H400" s="27" t="s">
        <v>11</v>
      </c>
      <c r="I400" s="70">
        <v>0</v>
      </c>
      <c r="J400" s="70">
        <v>0</v>
      </c>
      <c r="K400" s="70">
        <v>0</v>
      </c>
      <c r="L400" s="70">
        <v>0</v>
      </c>
      <c r="M400" s="70">
        <v>0</v>
      </c>
      <c r="N400" s="70">
        <v>0</v>
      </c>
      <c r="O400" s="70">
        <v>0</v>
      </c>
      <c r="P400" s="70">
        <v>0</v>
      </c>
      <c r="Q400" s="70">
        <v>0</v>
      </c>
      <c r="R400" s="70">
        <v>0</v>
      </c>
      <c r="S400" s="49">
        <f t="shared" si="274"/>
        <v>0</v>
      </c>
      <c r="T400" s="49">
        <f t="shared" si="275"/>
        <v>0</v>
      </c>
    </row>
    <row r="401" spans="1:20" s="26" customFormat="1">
      <c r="A401" s="102" t="s">
        <v>603</v>
      </c>
      <c r="B401" s="103"/>
      <c r="C401" s="133" t="s">
        <v>37</v>
      </c>
      <c r="D401" s="134"/>
      <c r="E401" s="134"/>
      <c r="F401" s="134"/>
      <c r="G401" s="135"/>
      <c r="H401" s="27" t="s">
        <v>11</v>
      </c>
      <c r="I401" s="70">
        <v>0</v>
      </c>
      <c r="J401" s="70">
        <v>0</v>
      </c>
      <c r="K401" s="70">
        <v>0</v>
      </c>
      <c r="L401" s="70">
        <v>0</v>
      </c>
      <c r="M401" s="70">
        <v>0</v>
      </c>
      <c r="N401" s="70">
        <v>0</v>
      </c>
      <c r="O401" s="70">
        <v>0</v>
      </c>
      <c r="P401" s="70">
        <v>0</v>
      </c>
      <c r="Q401" s="70">
        <v>0</v>
      </c>
      <c r="R401" s="70">
        <v>0</v>
      </c>
      <c r="S401" s="49">
        <f t="shared" si="274"/>
        <v>0</v>
      </c>
      <c r="T401" s="49">
        <f t="shared" si="275"/>
        <v>0</v>
      </c>
    </row>
    <row r="402" spans="1:20" s="26" customFormat="1" ht="16.5" customHeight="1">
      <c r="A402" s="102" t="s">
        <v>16</v>
      </c>
      <c r="B402" s="103"/>
      <c r="C402" s="110" t="s">
        <v>604</v>
      </c>
      <c r="D402" s="111"/>
      <c r="E402" s="111"/>
      <c r="F402" s="111"/>
      <c r="G402" s="112"/>
      <c r="H402" s="27" t="s">
        <v>11</v>
      </c>
      <c r="I402" s="70">
        <v>0</v>
      </c>
      <c r="J402" s="70">
        <v>0</v>
      </c>
      <c r="K402" s="70">
        <v>0</v>
      </c>
      <c r="L402" s="70">
        <v>0</v>
      </c>
      <c r="M402" s="70">
        <v>0</v>
      </c>
      <c r="N402" s="70">
        <v>0</v>
      </c>
      <c r="O402" s="70">
        <v>0</v>
      </c>
      <c r="P402" s="70">
        <v>0</v>
      </c>
      <c r="Q402" s="70">
        <v>0</v>
      </c>
      <c r="R402" s="70">
        <v>0</v>
      </c>
      <c r="S402" s="49">
        <f t="shared" si="274"/>
        <v>0</v>
      </c>
      <c r="T402" s="49">
        <f t="shared" si="275"/>
        <v>0</v>
      </c>
    </row>
    <row r="403" spans="1:20" s="26" customFormat="1" ht="16.5" customHeight="1">
      <c r="A403" s="102" t="s">
        <v>605</v>
      </c>
      <c r="B403" s="103"/>
      <c r="C403" s="107" t="s">
        <v>15</v>
      </c>
      <c r="D403" s="108"/>
      <c r="E403" s="108"/>
      <c r="F403" s="108"/>
      <c r="G403" s="109"/>
      <c r="H403" s="27" t="s">
        <v>11</v>
      </c>
      <c r="I403" s="70">
        <v>0</v>
      </c>
      <c r="J403" s="70">
        <v>0</v>
      </c>
      <c r="K403" s="70">
        <v>0</v>
      </c>
      <c r="L403" s="70">
        <v>0</v>
      </c>
      <c r="M403" s="70">
        <v>0</v>
      </c>
      <c r="N403" s="70">
        <v>0</v>
      </c>
      <c r="O403" s="70">
        <v>0</v>
      </c>
      <c r="P403" s="70">
        <v>0</v>
      </c>
      <c r="Q403" s="70">
        <v>0</v>
      </c>
      <c r="R403" s="70">
        <v>0</v>
      </c>
      <c r="S403" s="49">
        <f t="shared" si="274"/>
        <v>0</v>
      </c>
      <c r="T403" s="49">
        <f t="shared" si="275"/>
        <v>0</v>
      </c>
    </row>
    <row r="404" spans="1:20" s="26" customFormat="1" ht="16.5" customHeight="1">
      <c r="A404" s="102" t="s">
        <v>606</v>
      </c>
      <c r="B404" s="103"/>
      <c r="C404" s="107" t="s">
        <v>17</v>
      </c>
      <c r="D404" s="108"/>
      <c r="E404" s="108"/>
      <c r="F404" s="108"/>
      <c r="G404" s="109"/>
      <c r="H404" s="27" t="s">
        <v>11</v>
      </c>
      <c r="I404" s="70">
        <v>0</v>
      </c>
      <c r="J404" s="70">
        <v>0</v>
      </c>
      <c r="K404" s="70">
        <v>0</v>
      </c>
      <c r="L404" s="70">
        <v>0</v>
      </c>
      <c r="M404" s="70">
        <v>0</v>
      </c>
      <c r="N404" s="70">
        <v>0</v>
      </c>
      <c r="O404" s="70">
        <v>0</v>
      </c>
      <c r="P404" s="70">
        <v>0</v>
      </c>
      <c r="Q404" s="70">
        <v>0</v>
      </c>
      <c r="R404" s="70">
        <v>0</v>
      </c>
      <c r="S404" s="49">
        <f t="shared" si="274"/>
        <v>0</v>
      </c>
      <c r="T404" s="49">
        <f t="shared" si="275"/>
        <v>0</v>
      </c>
    </row>
    <row r="405" spans="1:20" s="26" customFormat="1" ht="16.5" customHeight="1">
      <c r="A405" s="102" t="s">
        <v>607</v>
      </c>
      <c r="B405" s="103"/>
      <c r="C405" s="107" t="s">
        <v>19</v>
      </c>
      <c r="D405" s="108"/>
      <c r="E405" s="108"/>
      <c r="F405" s="108"/>
      <c r="G405" s="109"/>
      <c r="H405" s="27" t="s">
        <v>11</v>
      </c>
      <c r="I405" s="70">
        <v>0</v>
      </c>
      <c r="J405" s="70">
        <v>0</v>
      </c>
      <c r="K405" s="70">
        <v>0</v>
      </c>
      <c r="L405" s="70">
        <v>0</v>
      </c>
      <c r="M405" s="70">
        <v>0</v>
      </c>
      <c r="N405" s="70">
        <v>0</v>
      </c>
      <c r="O405" s="70">
        <v>0</v>
      </c>
      <c r="P405" s="70">
        <v>0</v>
      </c>
      <c r="Q405" s="70">
        <v>0</v>
      </c>
      <c r="R405" s="70">
        <v>0</v>
      </c>
      <c r="S405" s="49">
        <f t="shared" si="274"/>
        <v>0</v>
      </c>
      <c r="T405" s="49">
        <f t="shared" si="275"/>
        <v>0</v>
      </c>
    </row>
    <row r="406" spans="1:20" s="26" customFormat="1">
      <c r="A406" s="102" t="s">
        <v>18</v>
      </c>
      <c r="B406" s="103"/>
      <c r="C406" s="110" t="s">
        <v>608</v>
      </c>
      <c r="D406" s="111"/>
      <c r="E406" s="111"/>
      <c r="F406" s="111"/>
      <c r="G406" s="112"/>
      <c r="H406" s="27" t="s">
        <v>11</v>
      </c>
      <c r="I406" s="70">
        <v>0</v>
      </c>
      <c r="J406" s="70">
        <v>0</v>
      </c>
      <c r="K406" s="70">
        <v>0</v>
      </c>
      <c r="L406" s="70">
        <v>0</v>
      </c>
      <c r="M406" s="70">
        <v>0</v>
      </c>
      <c r="N406" s="70">
        <v>0</v>
      </c>
      <c r="O406" s="70">
        <v>0</v>
      </c>
      <c r="P406" s="70">
        <v>0</v>
      </c>
      <c r="Q406" s="70">
        <v>0</v>
      </c>
      <c r="R406" s="70">
        <v>0</v>
      </c>
      <c r="S406" s="49">
        <f t="shared" si="274"/>
        <v>0</v>
      </c>
      <c r="T406" s="49">
        <f t="shared" si="275"/>
        <v>0</v>
      </c>
    </row>
    <row r="407" spans="1:20" s="26" customFormat="1">
      <c r="A407" s="102" t="s">
        <v>20</v>
      </c>
      <c r="B407" s="103"/>
      <c r="C407" s="115" t="s">
        <v>609</v>
      </c>
      <c r="D407" s="116"/>
      <c r="E407" s="116"/>
      <c r="F407" s="116"/>
      <c r="G407" s="117"/>
      <c r="H407" s="27" t="s">
        <v>11</v>
      </c>
      <c r="I407" s="70">
        <v>0</v>
      </c>
      <c r="J407" s="49">
        <f>J408</f>
        <v>0.2</v>
      </c>
      <c r="K407" s="49">
        <f>K408</f>
        <v>0.3</v>
      </c>
      <c r="L407" s="49">
        <f t="shared" ref="L407:R407" si="284">L408</f>
        <v>0</v>
      </c>
      <c r="M407" s="49">
        <f>M408</f>
        <v>0.2</v>
      </c>
      <c r="N407" s="49">
        <f t="shared" si="284"/>
        <v>0</v>
      </c>
      <c r="O407" s="49">
        <f t="shared" si="284"/>
        <v>0.2</v>
      </c>
      <c r="P407" s="49">
        <f t="shared" si="284"/>
        <v>0</v>
      </c>
      <c r="Q407" s="49">
        <f t="shared" si="284"/>
        <v>0.2</v>
      </c>
      <c r="R407" s="49">
        <f t="shared" si="284"/>
        <v>0</v>
      </c>
      <c r="S407" s="49">
        <f t="shared" si="274"/>
        <v>0.89999999999999991</v>
      </c>
      <c r="T407" s="49">
        <f t="shared" si="275"/>
        <v>0</v>
      </c>
    </row>
    <row r="408" spans="1:20" s="26" customFormat="1" ht="18.75" customHeight="1">
      <c r="A408" s="102" t="s">
        <v>610</v>
      </c>
      <c r="B408" s="103"/>
      <c r="C408" s="110" t="s">
        <v>611</v>
      </c>
      <c r="D408" s="111"/>
      <c r="E408" s="111"/>
      <c r="F408" s="111"/>
      <c r="G408" s="112"/>
      <c r="H408" s="27" t="s">
        <v>11</v>
      </c>
      <c r="I408" s="70">
        <v>0</v>
      </c>
      <c r="J408" s="49">
        <f>J416</f>
        <v>0.2</v>
      </c>
      <c r="K408" s="49">
        <f>K416</f>
        <v>0.3</v>
      </c>
      <c r="L408" s="49">
        <f t="shared" ref="L408:N408" si="285">L416</f>
        <v>0</v>
      </c>
      <c r="M408" s="49">
        <f>M416</f>
        <v>0.2</v>
      </c>
      <c r="N408" s="49">
        <f t="shared" si="285"/>
        <v>0</v>
      </c>
      <c r="O408" s="49">
        <f>O416</f>
        <v>0.2</v>
      </c>
      <c r="P408" s="49">
        <f t="shared" ref="P408" si="286">P416</f>
        <v>0</v>
      </c>
      <c r="Q408" s="49">
        <f>Q416</f>
        <v>0.2</v>
      </c>
      <c r="R408" s="49">
        <f t="shared" ref="R408" si="287">R416</f>
        <v>0</v>
      </c>
      <c r="S408" s="49">
        <f t="shared" si="274"/>
        <v>0.89999999999999991</v>
      </c>
      <c r="T408" s="49">
        <f t="shared" si="275"/>
        <v>0</v>
      </c>
    </row>
    <row r="409" spans="1:20" s="26" customFormat="1">
      <c r="A409" s="102" t="s">
        <v>612</v>
      </c>
      <c r="B409" s="103"/>
      <c r="C409" s="107" t="s">
        <v>613</v>
      </c>
      <c r="D409" s="108"/>
      <c r="E409" s="108"/>
      <c r="F409" s="108"/>
      <c r="G409" s="109"/>
      <c r="H409" s="27" t="s">
        <v>11</v>
      </c>
      <c r="I409" s="70">
        <v>0</v>
      </c>
      <c r="J409" s="70">
        <v>0</v>
      </c>
      <c r="K409" s="70">
        <v>0</v>
      </c>
      <c r="L409" s="70">
        <v>0</v>
      </c>
      <c r="M409" s="70">
        <v>0</v>
      </c>
      <c r="N409" s="70">
        <v>0</v>
      </c>
      <c r="O409" s="70">
        <v>0</v>
      </c>
      <c r="P409" s="70">
        <v>0</v>
      </c>
      <c r="Q409" s="70">
        <v>0</v>
      </c>
      <c r="R409" s="70">
        <v>0</v>
      </c>
      <c r="S409" s="49">
        <f t="shared" si="274"/>
        <v>0</v>
      </c>
      <c r="T409" s="49">
        <f t="shared" si="275"/>
        <v>0</v>
      </c>
    </row>
    <row r="410" spans="1:20" s="26" customFormat="1" ht="16.5" customHeight="1">
      <c r="A410" s="102" t="s">
        <v>614</v>
      </c>
      <c r="B410" s="103"/>
      <c r="C410" s="107" t="s">
        <v>15</v>
      </c>
      <c r="D410" s="108"/>
      <c r="E410" s="108"/>
      <c r="F410" s="108"/>
      <c r="G410" s="109"/>
      <c r="H410" s="27" t="s">
        <v>11</v>
      </c>
      <c r="I410" s="70">
        <v>0</v>
      </c>
      <c r="J410" s="70">
        <v>0</v>
      </c>
      <c r="K410" s="70">
        <v>0</v>
      </c>
      <c r="L410" s="70">
        <v>0</v>
      </c>
      <c r="M410" s="70">
        <v>0</v>
      </c>
      <c r="N410" s="70">
        <v>0</v>
      </c>
      <c r="O410" s="70">
        <v>0</v>
      </c>
      <c r="P410" s="70">
        <v>0</v>
      </c>
      <c r="Q410" s="70">
        <v>0</v>
      </c>
      <c r="R410" s="70">
        <v>0</v>
      </c>
      <c r="S410" s="49">
        <f t="shared" si="274"/>
        <v>0</v>
      </c>
      <c r="T410" s="49">
        <f t="shared" si="275"/>
        <v>0</v>
      </c>
    </row>
    <row r="411" spans="1:20" s="26" customFormat="1" ht="16.5" customHeight="1">
      <c r="A411" s="102" t="s">
        <v>615</v>
      </c>
      <c r="B411" s="103"/>
      <c r="C411" s="107" t="s">
        <v>17</v>
      </c>
      <c r="D411" s="108"/>
      <c r="E411" s="108"/>
      <c r="F411" s="108"/>
      <c r="G411" s="109"/>
      <c r="H411" s="27" t="s">
        <v>11</v>
      </c>
      <c r="I411" s="70">
        <v>0</v>
      </c>
      <c r="J411" s="70">
        <v>0</v>
      </c>
      <c r="K411" s="70">
        <v>0</v>
      </c>
      <c r="L411" s="70">
        <v>0</v>
      </c>
      <c r="M411" s="70">
        <v>0</v>
      </c>
      <c r="N411" s="70">
        <v>0</v>
      </c>
      <c r="O411" s="70">
        <v>0</v>
      </c>
      <c r="P411" s="70">
        <v>0</v>
      </c>
      <c r="Q411" s="70">
        <v>0</v>
      </c>
      <c r="R411" s="70">
        <v>0</v>
      </c>
      <c r="S411" s="49">
        <f t="shared" si="274"/>
        <v>0</v>
      </c>
      <c r="T411" s="49">
        <f t="shared" si="275"/>
        <v>0</v>
      </c>
    </row>
    <row r="412" spans="1:20" s="26" customFormat="1" ht="16.5" customHeight="1">
      <c r="A412" s="102" t="s">
        <v>616</v>
      </c>
      <c r="B412" s="103"/>
      <c r="C412" s="107" t="s">
        <v>19</v>
      </c>
      <c r="D412" s="108"/>
      <c r="E412" s="108"/>
      <c r="F412" s="108"/>
      <c r="G412" s="109"/>
      <c r="H412" s="27" t="s">
        <v>11</v>
      </c>
      <c r="I412" s="70">
        <v>0</v>
      </c>
      <c r="J412" s="70">
        <v>0</v>
      </c>
      <c r="K412" s="70">
        <v>0</v>
      </c>
      <c r="L412" s="70">
        <v>0</v>
      </c>
      <c r="M412" s="70">
        <v>0</v>
      </c>
      <c r="N412" s="70">
        <v>0</v>
      </c>
      <c r="O412" s="70">
        <v>0</v>
      </c>
      <c r="P412" s="70">
        <v>0</v>
      </c>
      <c r="Q412" s="70">
        <v>0</v>
      </c>
      <c r="R412" s="70">
        <v>0</v>
      </c>
      <c r="S412" s="49">
        <f t="shared" si="274"/>
        <v>0</v>
      </c>
      <c r="T412" s="49">
        <f t="shared" si="275"/>
        <v>0</v>
      </c>
    </row>
    <row r="413" spans="1:20" s="26" customFormat="1">
      <c r="A413" s="102" t="s">
        <v>617</v>
      </c>
      <c r="B413" s="103"/>
      <c r="C413" s="107" t="s">
        <v>395</v>
      </c>
      <c r="D413" s="108"/>
      <c r="E413" s="108"/>
      <c r="F413" s="108"/>
      <c r="G413" s="109"/>
      <c r="H413" s="27" t="s">
        <v>11</v>
      </c>
      <c r="I413" s="70">
        <v>0</v>
      </c>
      <c r="J413" s="70">
        <v>0</v>
      </c>
      <c r="K413" s="70">
        <v>0</v>
      </c>
      <c r="L413" s="70">
        <v>0</v>
      </c>
      <c r="M413" s="70">
        <v>0</v>
      </c>
      <c r="N413" s="70">
        <v>0</v>
      </c>
      <c r="O413" s="70">
        <v>0</v>
      </c>
      <c r="P413" s="70">
        <v>0</v>
      </c>
      <c r="Q413" s="70">
        <v>0</v>
      </c>
      <c r="R413" s="70">
        <v>0</v>
      </c>
      <c r="S413" s="49">
        <f t="shared" si="274"/>
        <v>0</v>
      </c>
      <c r="T413" s="49">
        <f t="shared" si="275"/>
        <v>0</v>
      </c>
    </row>
    <row r="414" spans="1:20" s="26" customFormat="1">
      <c r="A414" s="102" t="s">
        <v>618</v>
      </c>
      <c r="B414" s="103"/>
      <c r="C414" s="107" t="s">
        <v>398</v>
      </c>
      <c r="D414" s="108"/>
      <c r="E414" s="108"/>
      <c r="F414" s="108"/>
      <c r="G414" s="109"/>
      <c r="H414" s="27" t="s">
        <v>11</v>
      </c>
      <c r="I414" s="70">
        <v>0</v>
      </c>
      <c r="J414" s="70">
        <v>0</v>
      </c>
      <c r="K414" s="70">
        <v>0</v>
      </c>
      <c r="L414" s="70">
        <v>0</v>
      </c>
      <c r="M414" s="70">
        <v>0</v>
      </c>
      <c r="N414" s="70">
        <v>0</v>
      </c>
      <c r="O414" s="70">
        <v>0</v>
      </c>
      <c r="P414" s="70">
        <v>0</v>
      </c>
      <c r="Q414" s="70">
        <v>0</v>
      </c>
      <c r="R414" s="70">
        <v>0</v>
      </c>
      <c r="S414" s="49">
        <f t="shared" si="274"/>
        <v>0</v>
      </c>
      <c r="T414" s="49">
        <f t="shared" si="275"/>
        <v>0</v>
      </c>
    </row>
    <row r="415" spans="1:20" s="26" customFormat="1">
      <c r="A415" s="102" t="s">
        <v>619</v>
      </c>
      <c r="B415" s="103"/>
      <c r="C415" s="107" t="s">
        <v>401</v>
      </c>
      <c r="D415" s="108"/>
      <c r="E415" s="108"/>
      <c r="F415" s="108"/>
      <c r="G415" s="109"/>
      <c r="H415" s="27" t="s">
        <v>11</v>
      </c>
      <c r="I415" s="70">
        <v>0</v>
      </c>
      <c r="J415" s="70">
        <v>0</v>
      </c>
      <c r="K415" s="70">
        <v>0</v>
      </c>
      <c r="L415" s="70">
        <v>0</v>
      </c>
      <c r="M415" s="70">
        <v>0</v>
      </c>
      <c r="N415" s="70">
        <v>0</v>
      </c>
      <c r="O415" s="70">
        <v>0</v>
      </c>
      <c r="P415" s="70">
        <v>0</v>
      </c>
      <c r="Q415" s="70">
        <v>0</v>
      </c>
      <c r="R415" s="70">
        <v>0</v>
      </c>
      <c r="S415" s="49">
        <f t="shared" si="274"/>
        <v>0</v>
      </c>
      <c r="T415" s="49">
        <f t="shared" si="275"/>
        <v>0</v>
      </c>
    </row>
    <row r="416" spans="1:20" s="26" customFormat="1">
      <c r="A416" s="102" t="s">
        <v>620</v>
      </c>
      <c r="B416" s="103"/>
      <c r="C416" s="107" t="s">
        <v>407</v>
      </c>
      <c r="D416" s="108"/>
      <c r="E416" s="108"/>
      <c r="F416" s="108"/>
      <c r="G416" s="109"/>
      <c r="H416" s="27" t="s">
        <v>11</v>
      </c>
      <c r="I416" s="73">
        <v>0</v>
      </c>
      <c r="J416" s="49">
        <v>0.2</v>
      </c>
      <c r="K416" s="49">
        <v>0.3</v>
      </c>
      <c r="L416" s="49">
        <v>0</v>
      </c>
      <c r="M416" s="49">
        <v>0.2</v>
      </c>
      <c r="N416" s="49">
        <v>0</v>
      </c>
      <c r="O416" s="49">
        <v>0.2</v>
      </c>
      <c r="P416" s="49">
        <v>0</v>
      </c>
      <c r="Q416" s="49">
        <v>0.2</v>
      </c>
      <c r="R416" s="49">
        <v>0</v>
      </c>
      <c r="S416" s="49">
        <f>K416+M416+O416+Q416</f>
        <v>0.89999999999999991</v>
      </c>
      <c r="T416" s="49">
        <f t="shared" si="275"/>
        <v>0</v>
      </c>
    </row>
    <row r="417" spans="1:20" s="26" customFormat="1">
      <c r="A417" s="102" t="s">
        <v>621</v>
      </c>
      <c r="B417" s="103"/>
      <c r="C417" s="107" t="s">
        <v>409</v>
      </c>
      <c r="D417" s="108"/>
      <c r="E417" s="108"/>
      <c r="F417" s="108"/>
      <c r="G417" s="109"/>
      <c r="H417" s="27" t="s">
        <v>11</v>
      </c>
      <c r="I417" s="70">
        <v>0</v>
      </c>
      <c r="J417" s="70">
        <v>0</v>
      </c>
      <c r="K417" s="70">
        <v>0</v>
      </c>
      <c r="L417" s="70">
        <v>0</v>
      </c>
      <c r="M417" s="70">
        <v>0</v>
      </c>
      <c r="N417" s="70">
        <v>0</v>
      </c>
      <c r="O417" s="70">
        <v>0</v>
      </c>
      <c r="P417" s="70">
        <v>0</v>
      </c>
      <c r="Q417" s="70">
        <v>0</v>
      </c>
      <c r="R417" s="70">
        <v>0</v>
      </c>
      <c r="S417" s="49">
        <f t="shared" si="274"/>
        <v>0</v>
      </c>
      <c r="T417" s="49">
        <f t="shared" si="275"/>
        <v>0</v>
      </c>
    </row>
    <row r="418" spans="1:20" s="26" customFormat="1" ht="16.5" customHeight="1">
      <c r="A418" s="102" t="s">
        <v>622</v>
      </c>
      <c r="B418" s="103"/>
      <c r="C418" s="107" t="s">
        <v>623</v>
      </c>
      <c r="D418" s="108"/>
      <c r="E418" s="108"/>
      <c r="F418" s="108"/>
      <c r="G418" s="109"/>
      <c r="H418" s="27" t="s">
        <v>11</v>
      </c>
      <c r="I418" s="70">
        <v>0</v>
      </c>
      <c r="J418" s="70">
        <v>0</v>
      </c>
      <c r="K418" s="70">
        <v>0</v>
      </c>
      <c r="L418" s="70">
        <v>0</v>
      </c>
      <c r="M418" s="70">
        <v>0</v>
      </c>
      <c r="N418" s="70">
        <v>0</v>
      </c>
      <c r="O418" s="70">
        <v>0</v>
      </c>
      <c r="P418" s="70">
        <v>0</v>
      </c>
      <c r="Q418" s="70">
        <v>0</v>
      </c>
      <c r="R418" s="70">
        <v>0</v>
      </c>
      <c r="S418" s="49">
        <f t="shared" si="274"/>
        <v>0</v>
      </c>
      <c r="T418" s="49">
        <f t="shared" si="275"/>
        <v>0</v>
      </c>
    </row>
    <row r="419" spans="1:20" s="26" customFormat="1">
      <c r="A419" s="102" t="s">
        <v>624</v>
      </c>
      <c r="B419" s="103"/>
      <c r="C419" s="133" t="s">
        <v>35</v>
      </c>
      <c r="D419" s="134"/>
      <c r="E419" s="134"/>
      <c r="F419" s="134"/>
      <c r="G419" s="135"/>
      <c r="H419" s="27" t="s">
        <v>11</v>
      </c>
      <c r="I419" s="70">
        <v>0</v>
      </c>
      <c r="J419" s="70">
        <v>0</v>
      </c>
      <c r="K419" s="70">
        <v>0</v>
      </c>
      <c r="L419" s="70">
        <v>0</v>
      </c>
      <c r="M419" s="70">
        <v>0</v>
      </c>
      <c r="N419" s="70">
        <v>0</v>
      </c>
      <c r="O419" s="70">
        <v>0</v>
      </c>
      <c r="P419" s="70">
        <v>0</v>
      </c>
      <c r="Q419" s="70">
        <v>0</v>
      </c>
      <c r="R419" s="70">
        <v>0</v>
      </c>
      <c r="S419" s="49">
        <f t="shared" si="274"/>
        <v>0</v>
      </c>
      <c r="T419" s="49">
        <f t="shared" si="275"/>
        <v>0</v>
      </c>
    </row>
    <row r="420" spans="1:20" s="26" customFormat="1">
      <c r="A420" s="102" t="s">
        <v>625</v>
      </c>
      <c r="B420" s="103"/>
      <c r="C420" s="133" t="s">
        <v>37</v>
      </c>
      <c r="D420" s="134"/>
      <c r="E420" s="134"/>
      <c r="F420" s="134"/>
      <c r="G420" s="135"/>
      <c r="H420" s="27" t="s">
        <v>11</v>
      </c>
      <c r="I420" s="70">
        <v>0</v>
      </c>
      <c r="J420" s="70">
        <v>0</v>
      </c>
      <c r="K420" s="70">
        <v>0</v>
      </c>
      <c r="L420" s="70">
        <v>0</v>
      </c>
      <c r="M420" s="70">
        <v>0</v>
      </c>
      <c r="N420" s="70">
        <v>0</v>
      </c>
      <c r="O420" s="70">
        <v>0</v>
      </c>
      <c r="P420" s="70">
        <v>0</v>
      </c>
      <c r="Q420" s="70">
        <v>0</v>
      </c>
      <c r="R420" s="70">
        <v>0</v>
      </c>
      <c r="S420" s="49">
        <f t="shared" si="274"/>
        <v>0</v>
      </c>
      <c r="T420" s="49">
        <f t="shared" si="275"/>
        <v>0</v>
      </c>
    </row>
    <row r="421" spans="1:20" s="26" customFormat="1">
      <c r="A421" s="102" t="s">
        <v>626</v>
      </c>
      <c r="B421" s="103"/>
      <c r="C421" s="110" t="s">
        <v>627</v>
      </c>
      <c r="D421" s="111"/>
      <c r="E421" s="111"/>
      <c r="F421" s="111"/>
      <c r="G421" s="112"/>
      <c r="H421" s="27" t="s">
        <v>11</v>
      </c>
      <c r="I421" s="70">
        <v>0</v>
      </c>
      <c r="J421" s="70">
        <v>0</v>
      </c>
      <c r="K421" s="70">
        <v>0</v>
      </c>
      <c r="L421" s="70">
        <v>0</v>
      </c>
      <c r="M421" s="70">
        <v>0</v>
      </c>
      <c r="N421" s="70">
        <v>0</v>
      </c>
      <c r="O421" s="70">
        <v>0</v>
      </c>
      <c r="P421" s="70">
        <v>0</v>
      </c>
      <c r="Q421" s="70">
        <v>0</v>
      </c>
      <c r="R421" s="70">
        <v>0</v>
      </c>
      <c r="S421" s="49">
        <f t="shared" si="274"/>
        <v>0</v>
      </c>
      <c r="T421" s="49">
        <f t="shared" si="275"/>
        <v>0</v>
      </c>
    </row>
    <row r="422" spans="1:20" s="26" customFormat="1">
      <c r="A422" s="102" t="s">
        <v>628</v>
      </c>
      <c r="B422" s="103"/>
      <c r="C422" s="110" t="s">
        <v>629</v>
      </c>
      <c r="D422" s="111"/>
      <c r="E422" s="111"/>
      <c r="F422" s="111"/>
      <c r="G422" s="112"/>
      <c r="H422" s="27" t="s">
        <v>11</v>
      </c>
      <c r="I422" s="70">
        <v>0</v>
      </c>
      <c r="J422" s="70">
        <v>0</v>
      </c>
      <c r="K422" s="70">
        <v>0</v>
      </c>
      <c r="L422" s="70">
        <v>0</v>
      </c>
      <c r="M422" s="70">
        <v>0</v>
      </c>
      <c r="N422" s="70">
        <v>0</v>
      </c>
      <c r="O422" s="70">
        <v>0</v>
      </c>
      <c r="P422" s="70">
        <v>0</v>
      </c>
      <c r="Q422" s="70">
        <v>0</v>
      </c>
      <c r="R422" s="70">
        <v>0</v>
      </c>
      <c r="S422" s="49">
        <f t="shared" si="274"/>
        <v>0</v>
      </c>
      <c r="T422" s="49">
        <f t="shared" si="275"/>
        <v>0</v>
      </c>
    </row>
    <row r="423" spans="1:20" s="26" customFormat="1">
      <c r="A423" s="102" t="s">
        <v>630</v>
      </c>
      <c r="B423" s="103"/>
      <c r="C423" s="107" t="s">
        <v>613</v>
      </c>
      <c r="D423" s="108"/>
      <c r="E423" s="108"/>
      <c r="F423" s="108"/>
      <c r="G423" s="109"/>
      <c r="H423" s="27" t="s">
        <v>11</v>
      </c>
      <c r="I423" s="70">
        <v>0</v>
      </c>
      <c r="J423" s="70">
        <v>0</v>
      </c>
      <c r="K423" s="70">
        <v>0</v>
      </c>
      <c r="L423" s="70">
        <v>0</v>
      </c>
      <c r="M423" s="70">
        <v>0</v>
      </c>
      <c r="N423" s="70">
        <v>0</v>
      </c>
      <c r="O423" s="70">
        <v>0</v>
      </c>
      <c r="P423" s="70">
        <v>0</v>
      </c>
      <c r="Q423" s="70">
        <v>0</v>
      </c>
      <c r="R423" s="70">
        <v>0</v>
      </c>
      <c r="S423" s="49">
        <f t="shared" si="274"/>
        <v>0</v>
      </c>
      <c r="T423" s="49">
        <f t="shared" si="275"/>
        <v>0</v>
      </c>
    </row>
    <row r="424" spans="1:20" s="26" customFormat="1" ht="16.5" customHeight="1">
      <c r="A424" s="102" t="s">
        <v>631</v>
      </c>
      <c r="B424" s="103"/>
      <c r="C424" s="107" t="s">
        <v>15</v>
      </c>
      <c r="D424" s="108"/>
      <c r="E424" s="108"/>
      <c r="F424" s="108"/>
      <c r="G424" s="109"/>
      <c r="H424" s="27" t="s">
        <v>11</v>
      </c>
      <c r="I424" s="70">
        <v>0</v>
      </c>
      <c r="J424" s="70">
        <v>0</v>
      </c>
      <c r="K424" s="70">
        <v>0</v>
      </c>
      <c r="L424" s="70">
        <v>0</v>
      </c>
      <c r="M424" s="70">
        <v>0</v>
      </c>
      <c r="N424" s="70">
        <v>0</v>
      </c>
      <c r="O424" s="70">
        <v>0</v>
      </c>
      <c r="P424" s="70">
        <v>0</v>
      </c>
      <c r="Q424" s="70">
        <v>0</v>
      </c>
      <c r="R424" s="70">
        <v>0</v>
      </c>
      <c r="S424" s="49">
        <f t="shared" si="274"/>
        <v>0</v>
      </c>
      <c r="T424" s="49">
        <f t="shared" si="275"/>
        <v>0</v>
      </c>
    </row>
    <row r="425" spans="1:20" s="26" customFormat="1" ht="16.5" customHeight="1">
      <c r="A425" s="102" t="s">
        <v>632</v>
      </c>
      <c r="B425" s="103"/>
      <c r="C425" s="107" t="s">
        <v>17</v>
      </c>
      <c r="D425" s="108"/>
      <c r="E425" s="108"/>
      <c r="F425" s="108"/>
      <c r="G425" s="109"/>
      <c r="H425" s="27" t="s">
        <v>11</v>
      </c>
      <c r="I425" s="70">
        <v>0</v>
      </c>
      <c r="J425" s="70">
        <v>0</v>
      </c>
      <c r="K425" s="70">
        <v>0</v>
      </c>
      <c r="L425" s="70">
        <v>0</v>
      </c>
      <c r="M425" s="70">
        <v>0</v>
      </c>
      <c r="N425" s="70">
        <v>0</v>
      </c>
      <c r="O425" s="70">
        <v>0</v>
      </c>
      <c r="P425" s="70">
        <v>0</v>
      </c>
      <c r="Q425" s="70">
        <v>0</v>
      </c>
      <c r="R425" s="70">
        <v>0</v>
      </c>
      <c r="S425" s="49">
        <f t="shared" si="274"/>
        <v>0</v>
      </c>
      <c r="T425" s="49">
        <f t="shared" si="275"/>
        <v>0</v>
      </c>
    </row>
    <row r="426" spans="1:20" s="26" customFormat="1" ht="16.5" customHeight="1">
      <c r="A426" s="102" t="s">
        <v>632</v>
      </c>
      <c r="B426" s="103"/>
      <c r="C426" s="107" t="s">
        <v>19</v>
      </c>
      <c r="D426" s="108"/>
      <c r="E426" s="108"/>
      <c r="F426" s="108"/>
      <c r="G426" s="109"/>
      <c r="H426" s="27" t="s">
        <v>11</v>
      </c>
      <c r="I426" s="70">
        <v>0</v>
      </c>
      <c r="J426" s="70">
        <v>0</v>
      </c>
      <c r="K426" s="70">
        <v>0</v>
      </c>
      <c r="L426" s="70">
        <v>0</v>
      </c>
      <c r="M426" s="70">
        <v>0</v>
      </c>
      <c r="N426" s="70">
        <v>0</v>
      </c>
      <c r="O426" s="70">
        <v>0</v>
      </c>
      <c r="P426" s="70">
        <v>0</v>
      </c>
      <c r="Q426" s="70">
        <v>0</v>
      </c>
      <c r="R426" s="70">
        <v>0</v>
      </c>
      <c r="S426" s="49">
        <f t="shared" si="274"/>
        <v>0</v>
      </c>
      <c r="T426" s="49">
        <f t="shared" si="275"/>
        <v>0</v>
      </c>
    </row>
    <row r="427" spans="1:20" s="26" customFormat="1">
      <c r="A427" s="102" t="s">
        <v>633</v>
      </c>
      <c r="B427" s="103"/>
      <c r="C427" s="107" t="s">
        <v>395</v>
      </c>
      <c r="D427" s="108"/>
      <c r="E427" s="108"/>
      <c r="F427" s="108"/>
      <c r="G427" s="109"/>
      <c r="H427" s="27" t="s">
        <v>11</v>
      </c>
      <c r="I427" s="70">
        <v>0</v>
      </c>
      <c r="J427" s="70">
        <v>0</v>
      </c>
      <c r="K427" s="70">
        <v>0</v>
      </c>
      <c r="L427" s="70">
        <v>0</v>
      </c>
      <c r="M427" s="70">
        <v>0</v>
      </c>
      <c r="N427" s="70">
        <v>0</v>
      </c>
      <c r="O427" s="70">
        <v>0</v>
      </c>
      <c r="P427" s="70">
        <v>0</v>
      </c>
      <c r="Q427" s="70">
        <v>0</v>
      </c>
      <c r="R427" s="70">
        <v>0</v>
      </c>
      <c r="S427" s="49">
        <f t="shared" si="274"/>
        <v>0</v>
      </c>
      <c r="T427" s="49">
        <f t="shared" si="275"/>
        <v>0</v>
      </c>
    </row>
    <row r="428" spans="1:20" s="26" customFormat="1">
      <c r="A428" s="102" t="s">
        <v>634</v>
      </c>
      <c r="B428" s="103"/>
      <c r="C428" s="107" t="s">
        <v>398</v>
      </c>
      <c r="D428" s="108"/>
      <c r="E428" s="108"/>
      <c r="F428" s="108"/>
      <c r="G428" s="109"/>
      <c r="H428" s="27" t="s">
        <v>11</v>
      </c>
      <c r="I428" s="70">
        <v>0</v>
      </c>
      <c r="J428" s="70">
        <v>0</v>
      </c>
      <c r="K428" s="70">
        <v>0</v>
      </c>
      <c r="L428" s="70">
        <v>0</v>
      </c>
      <c r="M428" s="70">
        <v>0</v>
      </c>
      <c r="N428" s="70">
        <v>0</v>
      </c>
      <c r="O428" s="70">
        <v>0</v>
      </c>
      <c r="P428" s="70">
        <v>0</v>
      </c>
      <c r="Q428" s="70">
        <v>0</v>
      </c>
      <c r="R428" s="70">
        <v>0</v>
      </c>
      <c r="S428" s="49">
        <f t="shared" si="274"/>
        <v>0</v>
      </c>
      <c r="T428" s="49">
        <f t="shared" si="275"/>
        <v>0</v>
      </c>
    </row>
    <row r="429" spans="1:20" s="26" customFormat="1">
      <c r="A429" s="102" t="s">
        <v>635</v>
      </c>
      <c r="B429" s="103"/>
      <c r="C429" s="107" t="s">
        <v>401</v>
      </c>
      <c r="D429" s="108"/>
      <c r="E429" s="108"/>
      <c r="F429" s="108"/>
      <c r="G429" s="109"/>
      <c r="H429" s="27" t="s">
        <v>11</v>
      </c>
      <c r="I429" s="70">
        <v>0</v>
      </c>
      <c r="J429" s="70">
        <v>0</v>
      </c>
      <c r="K429" s="70">
        <v>0</v>
      </c>
      <c r="L429" s="70">
        <v>0</v>
      </c>
      <c r="M429" s="70">
        <v>0</v>
      </c>
      <c r="N429" s="70">
        <v>0</v>
      </c>
      <c r="O429" s="70">
        <v>0</v>
      </c>
      <c r="P429" s="70">
        <v>0</v>
      </c>
      <c r="Q429" s="70">
        <v>0</v>
      </c>
      <c r="R429" s="70">
        <v>0</v>
      </c>
      <c r="S429" s="49">
        <f t="shared" si="274"/>
        <v>0</v>
      </c>
      <c r="T429" s="49">
        <f t="shared" si="275"/>
        <v>0</v>
      </c>
    </row>
    <row r="430" spans="1:20" s="26" customFormat="1">
      <c r="A430" s="102" t="s">
        <v>636</v>
      </c>
      <c r="B430" s="103"/>
      <c r="C430" s="107" t="s">
        <v>407</v>
      </c>
      <c r="D430" s="108"/>
      <c r="E430" s="108"/>
      <c r="F430" s="108"/>
      <c r="G430" s="109"/>
      <c r="H430" s="27" t="s">
        <v>11</v>
      </c>
      <c r="I430" s="70">
        <v>0</v>
      </c>
      <c r="J430" s="70">
        <v>0</v>
      </c>
      <c r="K430" s="70">
        <v>0</v>
      </c>
      <c r="L430" s="70">
        <v>0</v>
      </c>
      <c r="M430" s="70">
        <v>0</v>
      </c>
      <c r="N430" s="70">
        <v>0</v>
      </c>
      <c r="O430" s="70">
        <v>0</v>
      </c>
      <c r="P430" s="70">
        <v>0</v>
      </c>
      <c r="Q430" s="70">
        <v>0</v>
      </c>
      <c r="R430" s="70">
        <v>0</v>
      </c>
      <c r="S430" s="49">
        <f t="shared" si="274"/>
        <v>0</v>
      </c>
      <c r="T430" s="49">
        <f t="shared" si="275"/>
        <v>0</v>
      </c>
    </row>
    <row r="431" spans="1:20" s="26" customFormat="1">
      <c r="A431" s="102" t="s">
        <v>637</v>
      </c>
      <c r="B431" s="103"/>
      <c r="C431" s="107" t="s">
        <v>409</v>
      </c>
      <c r="D431" s="108"/>
      <c r="E431" s="108"/>
      <c r="F431" s="108"/>
      <c r="G431" s="109"/>
      <c r="H431" s="27" t="s">
        <v>11</v>
      </c>
      <c r="I431" s="70">
        <v>0</v>
      </c>
      <c r="J431" s="70">
        <v>0</v>
      </c>
      <c r="K431" s="70">
        <v>0</v>
      </c>
      <c r="L431" s="70">
        <v>0</v>
      </c>
      <c r="M431" s="70">
        <v>0</v>
      </c>
      <c r="N431" s="70">
        <v>0</v>
      </c>
      <c r="O431" s="70">
        <v>0</v>
      </c>
      <c r="P431" s="70">
        <v>0</v>
      </c>
      <c r="Q431" s="70">
        <v>0</v>
      </c>
      <c r="R431" s="70">
        <v>0</v>
      </c>
      <c r="S431" s="49">
        <f t="shared" si="274"/>
        <v>0</v>
      </c>
      <c r="T431" s="49">
        <f t="shared" si="275"/>
        <v>0</v>
      </c>
    </row>
    <row r="432" spans="1:20" s="26" customFormat="1" ht="16.5" customHeight="1">
      <c r="A432" s="102" t="s">
        <v>638</v>
      </c>
      <c r="B432" s="103"/>
      <c r="C432" s="107" t="s">
        <v>623</v>
      </c>
      <c r="D432" s="108"/>
      <c r="E432" s="108"/>
      <c r="F432" s="108"/>
      <c r="G432" s="109"/>
      <c r="H432" s="27" t="s">
        <v>11</v>
      </c>
      <c r="I432" s="70">
        <v>0</v>
      </c>
      <c r="J432" s="70">
        <v>0</v>
      </c>
      <c r="K432" s="70">
        <v>0</v>
      </c>
      <c r="L432" s="70">
        <v>0</v>
      </c>
      <c r="M432" s="70">
        <v>0</v>
      </c>
      <c r="N432" s="70">
        <v>0</v>
      </c>
      <c r="O432" s="70">
        <v>0</v>
      </c>
      <c r="P432" s="70">
        <v>0</v>
      </c>
      <c r="Q432" s="70">
        <v>0</v>
      </c>
      <c r="R432" s="70">
        <v>0</v>
      </c>
      <c r="S432" s="49">
        <f t="shared" si="274"/>
        <v>0</v>
      </c>
      <c r="T432" s="49">
        <f t="shared" si="275"/>
        <v>0</v>
      </c>
    </row>
    <row r="433" spans="1:20" s="26" customFormat="1">
      <c r="A433" s="102" t="s">
        <v>639</v>
      </c>
      <c r="B433" s="103"/>
      <c r="C433" s="133" t="s">
        <v>35</v>
      </c>
      <c r="D433" s="134"/>
      <c r="E433" s="134"/>
      <c r="F433" s="134"/>
      <c r="G433" s="135"/>
      <c r="H433" s="27" t="s">
        <v>11</v>
      </c>
      <c r="I433" s="70">
        <v>0</v>
      </c>
      <c r="J433" s="70">
        <v>0</v>
      </c>
      <c r="K433" s="70">
        <v>0</v>
      </c>
      <c r="L433" s="70">
        <v>0</v>
      </c>
      <c r="M433" s="70">
        <v>0</v>
      </c>
      <c r="N433" s="70">
        <v>0</v>
      </c>
      <c r="O433" s="70">
        <v>0</v>
      </c>
      <c r="P433" s="70">
        <v>0</v>
      </c>
      <c r="Q433" s="70">
        <v>0</v>
      </c>
      <c r="R433" s="70">
        <v>0</v>
      </c>
      <c r="S433" s="49">
        <f t="shared" si="274"/>
        <v>0</v>
      </c>
      <c r="T433" s="49">
        <f t="shared" si="275"/>
        <v>0</v>
      </c>
    </row>
    <row r="434" spans="1:20" s="26" customFormat="1">
      <c r="A434" s="102" t="s">
        <v>640</v>
      </c>
      <c r="B434" s="103"/>
      <c r="C434" s="133" t="s">
        <v>37</v>
      </c>
      <c r="D434" s="134"/>
      <c r="E434" s="134"/>
      <c r="F434" s="134"/>
      <c r="G434" s="135"/>
      <c r="H434" s="27" t="s">
        <v>11</v>
      </c>
      <c r="I434" s="70">
        <v>0</v>
      </c>
      <c r="J434" s="70">
        <v>0</v>
      </c>
      <c r="K434" s="70">
        <v>0</v>
      </c>
      <c r="L434" s="70">
        <v>0</v>
      </c>
      <c r="M434" s="70">
        <v>0</v>
      </c>
      <c r="N434" s="70">
        <v>0</v>
      </c>
      <c r="O434" s="70">
        <v>0</v>
      </c>
      <c r="P434" s="70">
        <v>0</v>
      </c>
      <c r="Q434" s="70">
        <v>0</v>
      </c>
      <c r="R434" s="70">
        <v>0</v>
      </c>
      <c r="S434" s="49">
        <f t="shared" si="274"/>
        <v>0</v>
      </c>
      <c r="T434" s="49">
        <f t="shared" si="275"/>
        <v>0</v>
      </c>
    </row>
    <row r="435" spans="1:20" s="26" customFormat="1">
      <c r="A435" s="102" t="s">
        <v>22</v>
      </c>
      <c r="B435" s="103"/>
      <c r="C435" s="115" t="s">
        <v>722</v>
      </c>
      <c r="D435" s="116"/>
      <c r="E435" s="116"/>
      <c r="F435" s="116"/>
      <c r="G435" s="117"/>
      <c r="H435" s="27" t="s">
        <v>11</v>
      </c>
      <c r="I435" s="70">
        <v>0</v>
      </c>
      <c r="J435" s="70">
        <v>0</v>
      </c>
      <c r="K435" s="70">
        <v>0</v>
      </c>
      <c r="L435" s="70">
        <v>0</v>
      </c>
      <c r="M435" s="70">
        <v>0</v>
      </c>
      <c r="N435" s="70">
        <v>0</v>
      </c>
      <c r="O435" s="70">
        <v>0</v>
      </c>
      <c r="P435" s="70">
        <v>0</v>
      </c>
      <c r="Q435" s="70">
        <v>0</v>
      </c>
      <c r="R435" s="70">
        <v>0</v>
      </c>
      <c r="S435" s="49">
        <f t="shared" si="274"/>
        <v>0</v>
      </c>
      <c r="T435" s="49">
        <f t="shared" si="275"/>
        <v>0</v>
      </c>
    </row>
    <row r="436" spans="1:20" s="26" customFormat="1">
      <c r="A436" s="102" t="s">
        <v>24</v>
      </c>
      <c r="B436" s="103"/>
      <c r="C436" s="115" t="s">
        <v>641</v>
      </c>
      <c r="D436" s="116"/>
      <c r="E436" s="116"/>
      <c r="F436" s="116"/>
      <c r="G436" s="117"/>
      <c r="H436" s="27" t="s">
        <v>11</v>
      </c>
      <c r="I436" s="70">
        <v>0</v>
      </c>
      <c r="J436" s="70">
        <v>0</v>
      </c>
      <c r="K436" s="70">
        <v>0</v>
      </c>
      <c r="L436" s="70">
        <v>0</v>
      </c>
      <c r="M436" s="70">
        <v>0</v>
      </c>
      <c r="N436" s="70">
        <v>0</v>
      </c>
      <c r="O436" s="70">
        <v>0</v>
      </c>
      <c r="P436" s="70">
        <v>0</v>
      </c>
      <c r="Q436" s="70">
        <v>0</v>
      </c>
      <c r="R436" s="70">
        <v>0</v>
      </c>
      <c r="S436" s="49">
        <f t="shared" si="274"/>
        <v>0</v>
      </c>
      <c r="T436" s="49">
        <f t="shared" si="275"/>
        <v>0</v>
      </c>
    </row>
    <row r="437" spans="1:20" s="26" customFormat="1">
      <c r="A437" s="102" t="s">
        <v>642</v>
      </c>
      <c r="B437" s="103"/>
      <c r="C437" s="110" t="s">
        <v>643</v>
      </c>
      <c r="D437" s="111"/>
      <c r="E437" s="111"/>
      <c r="F437" s="111"/>
      <c r="G437" s="112"/>
      <c r="H437" s="27" t="s">
        <v>11</v>
      </c>
      <c r="I437" s="70">
        <v>0</v>
      </c>
      <c r="J437" s="70">
        <v>0</v>
      </c>
      <c r="K437" s="70">
        <v>0</v>
      </c>
      <c r="L437" s="70">
        <v>0</v>
      </c>
      <c r="M437" s="70">
        <v>0</v>
      </c>
      <c r="N437" s="70">
        <v>0</v>
      </c>
      <c r="O437" s="70">
        <v>0</v>
      </c>
      <c r="P437" s="70">
        <v>0</v>
      </c>
      <c r="Q437" s="70">
        <v>0</v>
      </c>
      <c r="R437" s="70">
        <v>0</v>
      </c>
      <c r="S437" s="49">
        <f t="shared" si="274"/>
        <v>0</v>
      </c>
      <c r="T437" s="49">
        <f t="shared" si="275"/>
        <v>0</v>
      </c>
    </row>
    <row r="438" spans="1:20" s="26" customFormat="1">
      <c r="A438" s="102" t="s">
        <v>644</v>
      </c>
      <c r="B438" s="103"/>
      <c r="C438" s="110" t="s">
        <v>645</v>
      </c>
      <c r="D438" s="111"/>
      <c r="E438" s="111"/>
      <c r="F438" s="111"/>
      <c r="G438" s="112"/>
      <c r="H438" s="27" t="s">
        <v>11</v>
      </c>
      <c r="I438" s="70">
        <v>0</v>
      </c>
      <c r="J438" s="70">
        <v>0</v>
      </c>
      <c r="K438" s="70">
        <v>0</v>
      </c>
      <c r="L438" s="70">
        <v>0</v>
      </c>
      <c r="M438" s="70">
        <v>0</v>
      </c>
      <c r="N438" s="70">
        <v>0</v>
      </c>
      <c r="O438" s="70">
        <v>0</v>
      </c>
      <c r="P438" s="70">
        <v>0</v>
      </c>
      <c r="Q438" s="70">
        <v>0</v>
      </c>
      <c r="R438" s="70">
        <v>0</v>
      </c>
      <c r="S438" s="49">
        <f t="shared" si="274"/>
        <v>0</v>
      </c>
      <c r="T438" s="49">
        <f t="shared" si="275"/>
        <v>0</v>
      </c>
    </row>
    <row r="439" spans="1:20" s="26" customFormat="1">
      <c r="A439" s="102" t="s">
        <v>693</v>
      </c>
      <c r="B439" s="103" t="s">
        <v>693</v>
      </c>
      <c r="C439" s="110" t="s">
        <v>695</v>
      </c>
      <c r="D439" s="111" t="s">
        <v>695</v>
      </c>
      <c r="E439" s="111" t="s">
        <v>695</v>
      </c>
      <c r="F439" s="111" t="s">
        <v>695</v>
      </c>
      <c r="G439" s="112" t="s">
        <v>695</v>
      </c>
      <c r="H439" s="27" t="s">
        <v>11</v>
      </c>
      <c r="I439" s="70">
        <v>0</v>
      </c>
      <c r="J439" s="70">
        <v>0</v>
      </c>
      <c r="K439" s="70">
        <v>0</v>
      </c>
      <c r="L439" s="70">
        <v>0</v>
      </c>
      <c r="M439" s="70">
        <v>0</v>
      </c>
      <c r="N439" s="70">
        <v>0</v>
      </c>
      <c r="O439" s="70">
        <v>0</v>
      </c>
      <c r="P439" s="70">
        <v>0</v>
      </c>
      <c r="Q439" s="70">
        <v>0</v>
      </c>
      <c r="R439" s="70">
        <v>0</v>
      </c>
      <c r="S439" s="49">
        <f t="shared" si="274"/>
        <v>0</v>
      </c>
      <c r="T439" s="49">
        <f t="shared" si="275"/>
        <v>0</v>
      </c>
    </row>
    <row r="440" spans="1:20" s="26" customFormat="1">
      <c r="A440" s="102" t="s">
        <v>694</v>
      </c>
      <c r="B440" s="103" t="s">
        <v>694</v>
      </c>
      <c r="C440" s="110" t="s">
        <v>696</v>
      </c>
      <c r="D440" s="111" t="s">
        <v>696</v>
      </c>
      <c r="E440" s="111" t="s">
        <v>696</v>
      </c>
      <c r="F440" s="111" t="s">
        <v>696</v>
      </c>
      <c r="G440" s="112" t="s">
        <v>696</v>
      </c>
      <c r="H440" s="27" t="s">
        <v>11</v>
      </c>
      <c r="I440" s="70">
        <v>0</v>
      </c>
      <c r="J440" s="70">
        <v>0</v>
      </c>
      <c r="K440" s="70">
        <v>0</v>
      </c>
      <c r="L440" s="70">
        <v>0</v>
      </c>
      <c r="M440" s="70">
        <v>0</v>
      </c>
      <c r="N440" s="70">
        <v>0</v>
      </c>
      <c r="O440" s="70">
        <v>0</v>
      </c>
      <c r="P440" s="70">
        <v>0</v>
      </c>
      <c r="Q440" s="70">
        <v>0</v>
      </c>
      <c r="R440" s="70">
        <v>0</v>
      </c>
      <c r="S440" s="49">
        <f t="shared" si="274"/>
        <v>0</v>
      </c>
      <c r="T440" s="49">
        <f t="shared" si="275"/>
        <v>0</v>
      </c>
    </row>
    <row r="441" spans="1:20" s="26" customFormat="1" ht="9" customHeight="1">
      <c r="A441" s="128" t="s">
        <v>40</v>
      </c>
      <c r="B441" s="129"/>
      <c r="C441" s="130" t="s">
        <v>646</v>
      </c>
      <c r="D441" s="131"/>
      <c r="E441" s="131"/>
      <c r="F441" s="131"/>
      <c r="G441" s="132"/>
      <c r="H441" s="78" t="s">
        <v>11</v>
      </c>
      <c r="I441" s="79">
        <v>0</v>
      </c>
      <c r="J441" s="79">
        <v>0</v>
      </c>
      <c r="K441" s="79">
        <v>0</v>
      </c>
      <c r="L441" s="79">
        <v>0</v>
      </c>
      <c r="M441" s="79">
        <f>SUM(M442:M452)</f>
        <v>0</v>
      </c>
      <c r="N441" s="79">
        <v>0</v>
      </c>
      <c r="O441" s="79">
        <f>SUM(O442:O452)</f>
        <v>0</v>
      </c>
      <c r="P441" s="79">
        <v>0</v>
      </c>
      <c r="Q441" s="79">
        <v>0</v>
      </c>
      <c r="R441" s="79">
        <v>0</v>
      </c>
      <c r="S441" s="80">
        <f t="shared" si="274"/>
        <v>0</v>
      </c>
      <c r="T441" s="80">
        <f t="shared" si="275"/>
        <v>0</v>
      </c>
    </row>
    <row r="442" spans="1:20" s="26" customFormat="1">
      <c r="A442" s="102" t="s">
        <v>42</v>
      </c>
      <c r="B442" s="103"/>
      <c r="C442" s="115" t="s">
        <v>647</v>
      </c>
      <c r="D442" s="116"/>
      <c r="E442" s="116"/>
      <c r="F442" s="116"/>
      <c r="G442" s="117"/>
      <c r="H442" s="27" t="s">
        <v>11</v>
      </c>
      <c r="I442" s="70">
        <v>0</v>
      </c>
      <c r="J442" s="70">
        <v>0</v>
      </c>
      <c r="K442" s="70">
        <v>0</v>
      </c>
      <c r="L442" s="70">
        <v>0</v>
      </c>
      <c r="M442" s="96">
        <v>0</v>
      </c>
      <c r="N442" s="70">
        <v>0</v>
      </c>
      <c r="O442" s="96">
        <v>0</v>
      </c>
      <c r="P442" s="70">
        <v>0</v>
      </c>
      <c r="Q442" s="70">
        <v>0</v>
      </c>
      <c r="R442" s="70">
        <v>0</v>
      </c>
      <c r="S442" s="49">
        <f t="shared" si="274"/>
        <v>0</v>
      </c>
      <c r="T442" s="49">
        <f t="shared" si="275"/>
        <v>0</v>
      </c>
    </row>
    <row r="443" spans="1:20" s="26" customFormat="1">
      <c r="A443" s="102" t="s">
        <v>46</v>
      </c>
      <c r="B443" s="103"/>
      <c r="C443" s="115" t="s">
        <v>648</v>
      </c>
      <c r="D443" s="116"/>
      <c r="E443" s="116"/>
      <c r="F443" s="116"/>
      <c r="G443" s="117"/>
      <c r="H443" s="27" t="s">
        <v>11</v>
      </c>
      <c r="I443" s="70">
        <v>0</v>
      </c>
      <c r="J443" s="70">
        <v>0</v>
      </c>
      <c r="K443" s="70">
        <v>0</v>
      </c>
      <c r="L443" s="70">
        <v>0</v>
      </c>
      <c r="M443" s="70">
        <v>0</v>
      </c>
      <c r="N443" s="70">
        <v>0</v>
      </c>
      <c r="O443" s="70">
        <v>0</v>
      </c>
      <c r="P443" s="70">
        <v>0</v>
      </c>
      <c r="Q443" s="70">
        <v>0</v>
      </c>
      <c r="R443" s="70">
        <v>0</v>
      </c>
      <c r="S443" s="49">
        <f t="shared" si="274"/>
        <v>0</v>
      </c>
      <c r="T443" s="49">
        <f t="shared" si="275"/>
        <v>0</v>
      </c>
    </row>
    <row r="444" spans="1:20" s="26" customFormat="1">
      <c r="A444" s="102" t="s">
        <v>47</v>
      </c>
      <c r="B444" s="103"/>
      <c r="C444" s="115" t="s">
        <v>649</v>
      </c>
      <c r="D444" s="116"/>
      <c r="E444" s="116"/>
      <c r="F444" s="116"/>
      <c r="G444" s="117"/>
      <c r="H444" s="27" t="s">
        <v>11</v>
      </c>
      <c r="I444" s="70">
        <v>0</v>
      </c>
      <c r="J444" s="70">
        <v>0</v>
      </c>
      <c r="K444" s="70">
        <v>0</v>
      </c>
      <c r="L444" s="70">
        <v>0</v>
      </c>
      <c r="M444" s="70">
        <v>0</v>
      </c>
      <c r="N444" s="70">
        <v>0</v>
      </c>
      <c r="O444" s="70">
        <v>0</v>
      </c>
      <c r="P444" s="70">
        <v>0</v>
      </c>
      <c r="Q444" s="70">
        <v>0</v>
      </c>
      <c r="R444" s="70">
        <v>0</v>
      </c>
      <c r="S444" s="49">
        <f t="shared" si="274"/>
        <v>0</v>
      </c>
      <c r="T444" s="49">
        <f t="shared" si="275"/>
        <v>0</v>
      </c>
    </row>
    <row r="445" spans="1:20" s="26" customFormat="1">
      <c r="A445" s="102" t="s">
        <v>48</v>
      </c>
      <c r="B445" s="103"/>
      <c r="C445" s="115" t="s">
        <v>650</v>
      </c>
      <c r="D445" s="116"/>
      <c r="E445" s="116"/>
      <c r="F445" s="116"/>
      <c r="G445" s="117"/>
      <c r="H445" s="27" t="s">
        <v>11</v>
      </c>
      <c r="I445" s="70">
        <v>0</v>
      </c>
      <c r="J445" s="70">
        <v>0</v>
      </c>
      <c r="K445" s="70">
        <v>0</v>
      </c>
      <c r="L445" s="70">
        <v>0</v>
      </c>
      <c r="M445" s="70">
        <v>0</v>
      </c>
      <c r="N445" s="70">
        <v>0</v>
      </c>
      <c r="O445" s="70">
        <v>0</v>
      </c>
      <c r="P445" s="70">
        <v>0</v>
      </c>
      <c r="Q445" s="70">
        <v>0</v>
      </c>
      <c r="R445" s="70">
        <v>0</v>
      </c>
      <c r="S445" s="49">
        <f t="shared" si="274"/>
        <v>0</v>
      </c>
      <c r="T445" s="49">
        <f t="shared" si="275"/>
        <v>0</v>
      </c>
    </row>
    <row r="446" spans="1:20" s="26" customFormat="1">
      <c r="A446" s="102" t="s">
        <v>49</v>
      </c>
      <c r="B446" s="103"/>
      <c r="C446" s="115" t="s">
        <v>651</v>
      </c>
      <c r="D446" s="116"/>
      <c r="E446" s="116"/>
      <c r="F446" s="116"/>
      <c r="G446" s="117"/>
      <c r="H446" s="27" t="s">
        <v>11</v>
      </c>
      <c r="I446" s="70">
        <v>0</v>
      </c>
      <c r="J446" s="70">
        <v>0</v>
      </c>
      <c r="K446" s="70">
        <v>0</v>
      </c>
      <c r="L446" s="70">
        <v>0</v>
      </c>
      <c r="M446" s="70">
        <v>0</v>
      </c>
      <c r="N446" s="70">
        <v>0</v>
      </c>
      <c r="O446" s="70">
        <v>0</v>
      </c>
      <c r="P446" s="70">
        <v>0</v>
      </c>
      <c r="Q446" s="70">
        <v>0</v>
      </c>
      <c r="R446" s="70">
        <v>0</v>
      </c>
      <c r="S446" s="49">
        <f t="shared" ref="S446:S464" si="288">K446+M446+O446+Q446</f>
        <v>0</v>
      </c>
      <c r="T446" s="49">
        <f t="shared" ref="T446:T464" si="289">L446+N446+P446+R446</f>
        <v>0</v>
      </c>
    </row>
    <row r="447" spans="1:20" s="26" customFormat="1">
      <c r="A447" s="102" t="s">
        <v>88</v>
      </c>
      <c r="B447" s="103"/>
      <c r="C447" s="110" t="s">
        <v>295</v>
      </c>
      <c r="D447" s="111"/>
      <c r="E447" s="111"/>
      <c r="F447" s="111"/>
      <c r="G447" s="112"/>
      <c r="H447" s="27" t="s">
        <v>11</v>
      </c>
      <c r="I447" s="70">
        <v>0</v>
      </c>
      <c r="J447" s="70">
        <v>0</v>
      </c>
      <c r="K447" s="70">
        <v>0</v>
      </c>
      <c r="L447" s="70">
        <v>0</v>
      </c>
      <c r="M447" s="70">
        <v>0</v>
      </c>
      <c r="N447" s="70">
        <v>0</v>
      </c>
      <c r="O447" s="70">
        <v>0</v>
      </c>
      <c r="P447" s="70">
        <v>0</v>
      </c>
      <c r="Q447" s="70">
        <v>0</v>
      </c>
      <c r="R447" s="70">
        <v>0</v>
      </c>
      <c r="S447" s="49">
        <f t="shared" si="288"/>
        <v>0</v>
      </c>
      <c r="T447" s="49">
        <f t="shared" si="289"/>
        <v>0</v>
      </c>
    </row>
    <row r="448" spans="1:20" s="26" customFormat="1" ht="16.5" customHeight="1">
      <c r="A448" s="102" t="s">
        <v>652</v>
      </c>
      <c r="B448" s="103"/>
      <c r="C448" s="107" t="s">
        <v>653</v>
      </c>
      <c r="D448" s="108"/>
      <c r="E448" s="108"/>
      <c r="F448" s="108"/>
      <c r="G448" s="109"/>
      <c r="H448" s="27" t="s">
        <v>11</v>
      </c>
      <c r="I448" s="70">
        <v>0</v>
      </c>
      <c r="J448" s="70">
        <v>0</v>
      </c>
      <c r="K448" s="70">
        <v>0</v>
      </c>
      <c r="L448" s="70">
        <v>0</v>
      </c>
      <c r="M448" s="70">
        <v>0</v>
      </c>
      <c r="N448" s="70">
        <v>0</v>
      </c>
      <c r="O448" s="70">
        <v>0</v>
      </c>
      <c r="P448" s="70">
        <v>0</v>
      </c>
      <c r="Q448" s="70">
        <v>0</v>
      </c>
      <c r="R448" s="70">
        <v>0</v>
      </c>
      <c r="S448" s="49">
        <f t="shared" si="288"/>
        <v>0</v>
      </c>
      <c r="T448" s="49">
        <f t="shared" si="289"/>
        <v>0</v>
      </c>
    </row>
    <row r="449" spans="1:20" s="26" customFormat="1">
      <c r="A449" s="102" t="s">
        <v>90</v>
      </c>
      <c r="B449" s="103"/>
      <c r="C449" s="110" t="s">
        <v>297</v>
      </c>
      <c r="D449" s="111"/>
      <c r="E449" s="111"/>
      <c r="F449" s="111"/>
      <c r="G449" s="112"/>
      <c r="H449" s="27" t="s">
        <v>11</v>
      </c>
      <c r="I449" s="70">
        <v>0</v>
      </c>
      <c r="J449" s="70">
        <v>0</v>
      </c>
      <c r="K449" s="70">
        <v>0</v>
      </c>
      <c r="L449" s="70">
        <v>0</v>
      </c>
      <c r="M449" s="70">
        <v>0</v>
      </c>
      <c r="N449" s="70">
        <v>0</v>
      </c>
      <c r="O449" s="70">
        <v>0</v>
      </c>
      <c r="P449" s="70">
        <v>0</v>
      </c>
      <c r="Q449" s="70">
        <v>0</v>
      </c>
      <c r="R449" s="70">
        <v>0</v>
      </c>
      <c r="S449" s="49">
        <f t="shared" si="288"/>
        <v>0</v>
      </c>
      <c r="T449" s="49">
        <f t="shared" si="289"/>
        <v>0</v>
      </c>
    </row>
    <row r="450" spans="1:20" s="26" customFormat="1" ht="16.5" customHeight="1">
      <c r="A450" s="102" t="s">
        <v>654</v>
      </c>
      <c r="B450" s="103"/>
      <c r="C450" s="107" t="s">
        <v>655</v>
      </c>
      <c r="D450" s="108"/>
      <c r="E450" s="108"/>
      <c r="F450" s="108"/>
      <c r="G450" s="109"/>
      <c r="H450" s="27" t="s">
        <v>11</v>
      </c>
      <c r="I450" s="70">
        <v>0</v>
      </c>
      <c r="J450" s="70">
        <v>0</v>
      </c>
      <c r="K450" s="70">
        <v>0</v>
      </c>
      <c r="L450" s="70">
        <v>0</v>
      </c>
      <c r="M450" s="70">
        <v>0</v>
      </c>
      <c r="N450" s="70">
        <v>0</v>
      </c>
      <c r="O450" s="70">
        <v>0</v>
      </c>
      <c r="P450" s="70">
        <v>0</v>
      </c>
      <c r="Q450" s="70">
        <v>0</v>
      </c>
      <c r="R450" s="70">
        <v>0</v>
      </c>
      <c r="S450" s="49">
        <f t="shared" si="288"/>
        <v>0</v>
      </c>
      <c r="T450" s="49">
        <f t="shared" si="289"/>
        <v>0</v>
      </c>
    </row>
    <row r="451" spans="1:20" s="26" customFormat="1">
      <c r="A451" s="102" t="s">
        <v>50</v>
      </c>
      <c r="B451" s="103"/>
      <c r="C451" s="115" t="s">
        <v>656</v>
      </c>
      <c r="D451" s="116"/>
      <c r="E451" s="116"/>
      <c r="F451" s="116"/>
      <c r="G451" s="117"/>
      <c r="H451" s="27" t="s">
        <v>11</v>
      </c>
      <c r="I451" s="70">
        <v>0</v>
      </c>
      <c r="J451" s="70">
        <v>0</v>
      </c>
      <c r="K451" s="70">
        <v>0</v>
      </c>
      <c r="L451" s="70">
        <v>0</v>
      </c>
      <c r="M451" s="70">
        <v>0</v>
      </c>
      <c r="N451" s="70">
        <v>0</v>
      </c>
      <c r="O451" s="70">
        <v>0</v>
      </c>
      <c r="P451" s="70">
        <v>0</v>
      </c>
      <c r="Q451" s="70">
        <v>0</v>
      </c>
      <c r="R451" s="70">
        <v>0</v>
      </c>
      <c r="S451" s="49">
        <f t="shared" si="288"/>
        <v>0</v>
      </c>
      <c r="T451" s="49">
        <f t="shared" si="289"/>
        <v>0</v>
      </c>
    </row>
    <row r="452" spans="1:20" s="26" customFormat="1" ht="9" customHeight="1" thickBot="1">
      <c r="A452" s="118" t="s">
        <v>51</v>
      </c>
      <c r="B452" s="119"/>
      <c r="C452" s="120" t="s">
        <v>657</v>
      </c>
      <c r="D452" s="121"/>
      <c r="E452" s="121"/>
      <c r="F452" s="121"/>
      <c r="G452" s="122"/>
      <c r="H452" s="30" t="s">
        <v>11</v>
      </c>
      <c r="I452" s="31">
        <v>0</v>
      </c>
      <c r="J452" s="31">
        <v>0</v>
      </c>
      <c r="K452" s="31">
        <v>0</v>
      </c>
      <c r="L452" s="31">
        <v>0</v>
      </c>
      <c r="M452" s="31">
        <v>0</v>
      </c>
      <c r="N452" s="31">
        <v>0</v>
      </c>
      <c r="O452" s="31">
        <v>0</v>
      </c>
      <c r="P452" s="31">
        <v>0</v>
      </c>
      <c r="Q452" s="31">
        <v>0</v>
      </c>
      <c r="R452" s="31">
        <v>0</v>
      </c>
      <c r="S452" s="61">
        <f t="shared" si="288"/>
        <v>0</v>
      </c>
      <c r="T452" s="61">
        <f t="shared" si="289"/>
        <v>0</v>
      </c>
    </row>
    <row r="453" spans="1:20" s="26" customFormat="1" ht="9.75" customHeight="1">
      <c r="A453" s="123" t="s">
        <v>108</v>
      </c>
      <c r="B453" s="124"/>
      <c r="C453" s="125" t="s">
        <v>101</v>
      </c>
      <c r="D453" s="126"/>
      <c r="E453" s="126"/>
      <c r="F453" s="126"/>
      <c r="G453" s="127"/>
      <c r="H453" s="82" t="s">
        <v>215</v>
      </c>
      <c r="I453" s="83">
        <v>0</v>
      </c>
      <c r="J453" s="83">
        <v>0</v>
      </c>
      <c r="K453" s="83">
        <v>0</v>
      </c>
      <c r="L453" s="83">
        <v>0</v>
      </c>
      <c r="M453" s="83">
        <v>0</v>
      </c>
      <c r="N453" s="83">
        <v>0</v>
      </c>
      <c r="O453" s="83">
        <v>0</v>
      </c>
      <c r="P453" s="83">
        <v>0</v>
      </c>
      <c r="Q453" s="83">
        <v>0</v>
      </c>
      <c r="R453" s="83">
        <v>0</v>
      </c>
      <c r="S453" s="80">
        <f t="shared" si="288"/>
        <v>0</v>
      </c>
      <c r="T453" s="80">
        <f t="shared" si="289"/>
        <v>0</v>
      </c>
    </row>
    <row r="454" spans="1:20" s="26" customFormat="1" ht="24.75" customHeight="1">
      <c r="A454" s="102" t="s">
        <v>110</v>
      </c>
      <c r="B454" s="103"/>
      <c r="C454" s="115" t="s">
        <v>658</v>
      </c>
      <c r="D454" s="116"/>
      <c r="E454" s="116"/>
      <c r="F454" s="116"/>
      <c r="G454" s="117"/>
      <c r="H454" s="27" t="s">
        <v>11</v>
      </c>
      <c r="I454" s="70">
        <v>0</v>
      </c>
      <c r="J454" s="70">
        <v>0</v>
      </c>
      <c r="K454" s="70">
        <v>0</v>
      </c>
      <c r="L454" s="70">
        <v>0</v>
      </c>
      <c r="M454" s="70">
        <v>0</v>
      </c>
      <c r="N454" s="70">
        <v>0</v>
      </c>
      <c r="O454" s="70">
        <v>0</v>
      </c>
      <c r="P454" s="70">
        <v>0</v>
      </c>
      <c r="Q454" s="70">
        <v>0</v>
      </c>
      <c r="R454" s="70">
        <v>0</v>
      </c>
      <c r="S454" s="49">
        <f t="shared" si="288"/>
        <v>0</v>
      </c>
      <c r="T454" s="49">
        <f t="shared" si="289"/>
        <v>0</v>
      </c>
    </row>
    <row r="455" spans="1:20" s="26" customFormat="1">
      <c r="A455" s="102" t="s">
        <v>111</v>
      </c>
      <c r="B455" s="103"/>
      <c r="C455" s="110" t="s">
        <v>659</v>
      </c>
      <c r="D455" s="111"/>
      <c r="E455" s="111"/>
      <c r="F455" s="111"/>
      <c r="G455" s="112"/>
      <c r="H455" s="27" t="s">
        <v>11</v>
      </c>
      <c r="I455" s="70">
        <v>0</v>
      </c>
      <c r="J455" s="70">
        <v>0</v>
      </c>
      <c r="K455" s="70">
        <v>0</v>
      </c>
      <c r="L455" s="70">
        <v>0</v>
      </c>
      <c r="M455" s="70">
        <v>0</v>
      </c>
      <c r="N455" s="70">
        <v>0</v>
      </c>
      <c r="O455" s="70">
        <v>0</v>
      </c>
      <c r="P455" s="70">
        <v>0</v>
      </c>
      <c r="Q455" s="70">
        <v>0</v>
      </c>
      <c r="R455" s="70">
        <v>0</v>
      </c>
      <c r="S455" s="49">
        <f t="shared" si="288"/>
        <v>0</v>
      </c>
      <c r="T455" s="49">
        <f t="shared" si="289"/>
        <v>0</v>
      </c>
    </row>
    <row r="456" spans="1:20" s="26" customFormat="1" ht="16.5" customHeight="1">
      <c r="A456" s="102" t="s">
        <v>112</v>
      </c>
      <c r="B456" s="103"/>
      <c r="C456" s="110" t="s">
        <v>660</v>
      </c>
      <c r="D456" s="111"/>
      <c r="E456" s="111"/>
      <c r="F456" s="111"/>
      <c r="G456" s="112"/>
      <c r="H456" s="27" t="s">
        <v>11</v>
      </c>
      <c r="I456" s="70">
        <v>0</v>
      </c>
      <c r="J456" s="70">
        <v>0</v>
      </c>
      <c r="K456" s="70">
        <v>0</v>
      </c>
      <c r="L456" s="70">
        <v>0</v>
      </c>
      <c r="M456" s="70">
        <v>0</v>
      </c>
      <c r="N456" s="70">
        <v>0</v>
      </c>
      <c r="O456" s="70">
        <v>0</v>
      </c>
      <c r="P456" s="70">
        <v>0</v>
      </c>
      <c r="Q456" s="70">
        <v>0</v>
      </c>
      <c r="R456" s="70">
        <v>0</v>
      </c>
      <c r="S456" s="49">
        <f t="shared" si="288"/>
        <v>0</v>
      </c>
      <c r="T456" s="49">
        <f t="shared" si="289"/>
        <v>0</v>
      </c>
    </row>
    <row r="457" spans="1:20" s="26" customFormat="1" ht="53.25" customHeight="1">
      <c r="A457" s="102" t="s">
        <v>697</v>
      </c>
      <c r="B457" s="103"/>
      <c r="C457" s="110" t="s">
        <v>698</v>
      </c>
      <c r="D457" s="111"/>
      <c r="E457" s="111"/>
      <c r="F457" s="111"/>
      <c r="G457" s="112"/>
      <c r="H457" s="27" t="s">
        <v>11</v>
      </c>
      <c r="I457" s="70">
        <v>0</v>
      </c>
      <c r="J457" s="70">
        <v>0</v>
      </c>
      <c r="K457" s="70">
        <v>0</v>
      </c>
      <c r="L457" s="70">
        <v>0</v>
      </c>
      <c r="M457" s="70">
        <v>0</v>
      </c>
      <c r="N457" s="70">
        <v>0</v>
      </c>
      <c r="O457" s="70">
        <v>0</v>
      </c>
      <c r="P457" s="70">
        <v>0</v>
      </c>
      <c r="Q457" s="70">
        <v>0</v>
      </c>
      <c r="R457" s="70">
        <v>0</v>
      </c>
      <c r="S457" s="49">
        <f t="shared" si="288"/>
        <v>0</v>
      </c>
      <c r="T457" s="49">
        <f t="shared" si="289"/>
        <v>0</v>
      </c>
    </row>
    <row r="458" spans="1:20" s="26" customFormat="1">
      <c r="A458" s="102" t="s">
        <v>113</v>
      </c>
      <c r="B458" s="103"/>
      <c r="C458" s="110" t="s">
        <v>661</v>
      </c>
      <c r="D458" s="111"/>
      <c r="E458" s="111"/>
      <c r="F458" s="111"/>
      <c r="G458" s="112"/>
      <c r="H458" s="27" t="s">
        <v>11</v>
      </c>
      <c r="I458" s="70">
        <v>0</v>
      </c>
      <c r="J458" s="70">
        <v>0</v>
      </c>
      <c r="K458" s="70">
        <v>0</v>
      </c>
      <c r="L458" s="70">
        <v>0</v>
      </c>
      <c r="M458" s="70">
        <v>0</v>
      </c>
      <c r="N458" s="70">
        <v>0</v>
      </c>
      <c r="O458" s="70">
        <v>0</v>
      </c>
      <c r="P458" s="70">
        <v>0</v>
      </c>
      <c r="Q458" s="70">
        <v>0</v>
      </c>
      <c r="R458" s="70">
        <v>0</v>
      </c>
      <c r="S458" s="49">
        <f t="shared" si="288"/>
        <v>0</v>
      </c>
      <c r="T458" s="49">
        <f t="shared" si="289"/>
        <v>0</v>
      </c>
    </row>
    <row r="459" spans="1:20" s="26" customFormat="1">
      <c r="A459" s="102" t="s">
        <v>699</v>
      </c>
      <c r="B459" s="103"/>
      <c r="C459" s="110" t="s">
        <v>700</v>
      </c>
      <c r="D459" s="111"/>
      <c r="E459" s="111"/>
      <c r="F459" s="111"/>
      <c r="G459" s="112"/>
      <c r="H459" s="27" t="s">
        <v>11</v>
      </c>
      <c r="I459" s="70">
        <v>0</v>
      </c>
      <c r="J459" s="70">
        <v>0</v>
      </c>
      <c r="K459" s="70">
        <v>0</v>
      </c>
      <c r="L459" s="70">
        <v>0</v>
      </c>
      <c r="M459" s="70">
        <v>0</v>
      </c>
      <c r="N459" s="70">
        <v>0</v>
      </c>
      <c r="O459" s="70">
        <v>0</v>
      </c>
      <c r="P459" s="70">
        <v>0</v>
      </c>
      <c r="Q459" s="70">
        <v>0</v>
      </c>
      <c r="R459" s="70">
        <v>0</v>
      </c>
      <c r="S459" s="49">
        <f t="shared" si="288"/>
        <v>0</v>
      </c>
      <c r="T459" s="49">
        <f t="shared" si="289"/>
        <v>0</v>
      </c>
    </row>
    <row r="460" spans="1:20" s="26" customFormat="1" ht="17.25" customHeight="1">
      <c r="A460" s="102" t="s">
        <v>114</v>
      </c>
      <c r="B460" s="103"/>
      <c r="C460" s="115" t="s">
        <v>662</v>
      </c>
      <c r="D460" s="116"/>
      <c r="E460" s="116"/>
      <c r="F460" s="116"/>
      <c r="G460" s="117"/>
      <c r="H460" s="27" t="s">
        <v>215</v>
      </c>
      <c r="I460" s="70">
        <v>0</v>
      </c>
      <c r="J460" s="70">
        <v>0</v>
      </c>
      <c r="K460" s="70">
        <v>0</v>
      </c>
      <c r="L460" s="70">
        <v>0</v>
      </c>
      <c r="M460" s="70">
        <v>0</v>
      </c>
      <c r="N460" s="70">
        <v>0</v>
      </c>
      <c r="O460" s="70">
        <v>0</v>
      </c>
      <c r="P460" s="70">
        <v>0</v>
      </c>
      <c r="Q460" s="70">
        <v>0</v>
      </c>
      <c r="R460" s="70">
        <v>0</v>
      </c>
      <c r="S460" s="49">
        <f t="shared" si="288"/>
        <v>0</v>
      </c>
      <c r="T460" s="49">
        <f t="shared" si="289"/>
        <v>0</v>
      </c>
    </row>
    <row r="461" spans="1:20" s="26" customFormat="1">
      <c r="A461" s="102" t="s">
        <v>663</v>
      </c>
      <c r="B461" s="103"/>
      <c r="C461" s="110" t="s">
        <v>664</v>
      </c>
      <c r="D461" s="111"/>
      <c r="E461" s="111"/>
      <c r="F461" s="111"/>
      <c r="G461" s="112"/>
      <c r="H461" s="27" t="s">
        <v>11</v>
      </c>
      <c r="I461" s="70">
        <v>0</v>
      </c>
      <c r="J461" s="70">
        <v>0</v>
      </c>
      <c r="K461" s="70">
        <v>0</v>
      </c>
      <c r="L461" s="70">
        <v>0</v>
      </c>
      <c r="M461" s="70">
        <v>0</v>
      </c>
      <c r="N461" s="70">
        <v>0</v>
      </c>
      <c r="O461" s="70">
        <v>0</v>
      </c>
      <c r="P461" s="70">
        <v>0</v>
      </c>
      <c r="Q461" s="70">
        <v>0</v>
      </c>
      <c r="R461" s="70">
        <v>0</v>
      </c>
      <c r="S461" s="49">
        <f t="shared" si="288"/>
        <v>0</v>
      </c>
      <c r="T461" s="49">
        <f t="shared" si="289"/>
        <v>0</v>
      </c>
    </row>
    <row r="462" spans="1:20" s="26" customFormat="1">
      <c r="A462" s="102" t="s">
        <v>665</v>
      </c>
      <c r="B462" s="103"/>
      <c r="C462" s="110" t="s">
        <v>666</v>
      </c>
      <c r="D462" s="111"/>
      <c r="E462" s="111"/>
      <c r="F462" s="111"/>
      <c r="G462" s="112"/>
      <c r="H462" s="27" t="s">
        <v>11</v>
      </c>
      <c r="I462" s="70">
        <v>0</v>
      </c>
      <c r="J462" s="70">
        <v>0</v>
      </c>
      <c r="K462" s="70">
        <v>0</v>
      </c>
      <c r="L462" s="70">
        <v>0</v>
      </c>
      <c r="M462" s="70">
        <v>0</v>
      </c>
      <c r="N462" s="70">
        <v>0</v>
      </c>
      <c r="O462" s="70">
        <v>0</v>
      </c>
      <c r="P462" s="70">
        <v>0</v>
      </c>
      <c r="Q462" s="70">
        <v>0</v>
      </c>
      <c r="R462" s="70">
        <v>0</v>
      </c>
      <c r="S462" s="49">
        <f t="shared" si="288"/>
        <v>0</v>
      </c>
      <c r="T462" s="49">
        <f t="shared" si="289"/>
        <v>0</v>
      </c>
    </row>
    <row r="463" spans="1:20" s="26" customFormat="1" ht="9" customHeight="1">
      <c r="A463" s="113" t="s">
        <v>667</v>
      </c>
      <c r="B463" s="113"/>
      <c r="C463" s="114" t="s">
        <v>668</v>
      </c>
      <c r="D463" s="114"/>
      <c r="E463" s="114"/>
      <c r="F463" s="114"/>
      <c r="G463" s="114"/>
      <c r="H463" s="36" t="s">
        <v>11</v>
      </c>
      <c r="I463" s="70">
        <v>0</v>
      </c>
      <c r="J463" s="70">
        <v>0</v>
      </c>
      <c r="K463" s="70">
        <v>0</v>
      </c>
      <c r="L463" s="70">
        <v>0</v>
      </c>
      <c r="M463" s="70">
        <v>0</v>
      </c>
      <c r="N463" s="70">
        <v>0</v>
      </c>
      <c r="O463" s="70">
        <v>0</v>
      </c>
      <c r="P463" s="70">
        <v>0</v>
      </c>
      <c r="Q463" s="70">
        <v>0</v>
      </c>
      <c r="R463" s="70">
        <v>0</v>
      </c>
      <c r="S463" s="49">
        <f t="shared" si="288"/>
        <v>0</v>
      </c>
      <c r="T463" s="49">
        <f t="shared" si="289"/>
        <v>0</v>
      </c>
    </row>
    <row r="464" spans="1:20" s="26" customFormat="1" ht="29.25" customHeight="1" thickBot="1">
      <c r="A464" s="97" t="s">
        <v>115</v>
      </c>
      <c r="B464" s="98"/>
      <c r="C464" s="99" t="s">
        <v>701</v>
      </c>
      <c r="D464" s="100"/>
      <c r="E464" s="100"/>
      <c r="F464" s="100"/>
      <c r="G464" s="101"/>
      <c r="H464" s="42" t="s">
        <v>11</v>
      </c>
      <c r="I464" s="43">
        <v>0</v>
      </c>
      <c r="J464" s="43">
        <v>0</v>
      </c>
      <c r="K464" s="43">
        <v>0</v>
      </c>
      <c r="L464" s="43">
        <v>0</v>
      </c>
      <c r="M464" s="43">
        <v>0</v>
      </c>
      <c r="N464" s="43">
        <v>0</v>
      </c>
      <c r="O464" s="43">
        <v>0</v>
      </c>
      <c r="P464" s="43">
        <v>0</v>
      </c>
      <c r="Q464" s="43">
        <v>0</v>
      </c>
      <c r="R464" s="43">
        <v>0</v>
      </c>
      <c r="S464" s="65">
        <f t="shared" si="288"/>
        <v>0</v>
      </c>
      <c r="T464" s="65">
        <f t="shared" si="289"/>
        <v>0</v>
      </c>
    </row>
    <row r="465" spans="1:20" s="37" customFormat="1" ht="12" customHeight="1">
      <c r="A465" s="44"/>
      <c r="B465" s="44"/>
      <c r="C465" s="44"/>
      <c r="S465" s="66"/>
      <c r="T465" s="66"/>
    </row>
    <row r="466" spans="1:20">
      <c r="A466" s="45"/>
      <c r="B466" s="45"/>
      <c r="C466" s="45"/>
    </row>
    <row r="470" spans="1:20" s="38" customFormat="1" ht="15.75">
      <c r="D470" s="39" t="s">
        <v>714</v>
      </c>
      <c r="F470" s="40"/>
      <c r="G470" s="40"/>
      <c r="H470" s="40"/>
      <c r="I470" s="39"/>
      <c r="J470" s="39"/>
      <c r="K470" s="39"/>
      <c r="M470" s="39"/>
      <c r="O470" s="39"/>
      <c r="Q470" s="39" t="s">
        <v>702</v>
      </c>
      <c r="S470" s="67"/>
      <c r="T470" s="67"/>
    </row>
  </sheetData>
  <autoFilter ref="A18:V464">
    <filterColumn colId="0" showButton="0"/>
    <filterColumn colId="2" showButton="0"/>
    <filterColumn colId="3" showButton="0"/>
    <filterColumn colId="4" showButton="0"/>
    <filterColumn colId="5" showButton="0"/>
  </autoFilter>
  <mergeCells count="903">
    <mergeCell ref="C12:T12"/>
    <mergeCell ref="A15:T15"/>
    <mergeCell ref="A16:B17"/>
    <mergeCell ref="C16:G17"/>
    <mergeCell ref="H16:H17"/>
    <mergeCell ref="K16:L16"/>
    <mergeCell ref="O16:P16"/>
    <mergeCell ref="S16:T16"/>
    <mergeCell ref="A22:B22"/>
    <mergeCell ref="C22:G22"/>
    <mergeCell ref="Q16:R16"/>
    <mergeCell ref="M16:N16"/>
    <mergeCell ref="A23:B23"/>
    <mergeCell ref="C23:G23"/>
    <mergeCell ref="A24:B24"/>
    <mergeCell ref="C24:G24"/>
    <mergeCell ref="A18:B18"/>
    <mergeCell ref="C18:G18"/>
    <mergeCell ref="A19:T19"/>
    <mergeCell ref="A20:B20"/>
    <mergeCell ref="C20:G20"/>
    <mergeCell ref="A21:B21"/>
    <mergeCell ref="C21:G21"/>
    <mergeCell ref="A28:B28"/>
    <mergeCell ref="C28:G28"/>
    <mergeCell ref="A29:B29"/>
    <mergeCell ref="C29:G29"/>
    <mergeCell ref="A30:B30"/>
    <mergeCell ref="C30:G30"/>
    <mergeCell ref="A25:B25"/>
    <mergeCell ref="C25:G25"/>
    <mergeCell ref="A26:B26"/>
    <mergeCell ref="C26:G26"/>
    <mergeCell ref="A27:B27"/>
    <mergeCell ref="C27:G27"/>
    <mergeCell ref="A34:B34"/>
    <mergeCell ref="C34:G34"/>
    <mergeCell ref="A35:B35"/>
    <mergeCell ref="C35:G35"/>
    <mergeCell ref="A36:B36"/>
    <mergeCell ref="C36:G36"/>
    <mergeCell ref="A31:B31"/>
    <mergeCell ref="C31:G31"/>
    <mergeCell ref="A32:B32"/>
    <mergeCell ref="C32:G32"/>
    <mergeCell ref="A33:B33"/>
    <mergeCell ref="C33:G33"/>
    <mergeCell ref="A40:B40"/>
    <mergeCell ref="C40:G40"/>
    <mergeCell ref="A41:B41"/>
    <mergeCell ref="C41:G41"/>
    <mergeCell ref="A42:B42"/>
    <mergeCell ref="C42:G42"/>
    <mergeCell ref="A37:B37"/>
    <mergeCell ref="C37:G37"/>
    <mergeCell ref="A38:B38"/>
    <mergeCell ref="C38:G38"/>
    <mergeCell ref="A39:B39"/>
    <mergeCell ref="C39:G39"/>
    <mergeCell ref="A46:B46"/>
    <mergeCell ref="C46:G46"/>
    <mergeCell ref="A47:B47"/>
    <mergeCell ref="C47:G47"/>
    <mergeCell ref="A48:B48"/>
    <mergeCell ref="C48:G48"/>
    <mergeCell ref="A43:B43"/>
    <mergeCell ref="C43:G43"/>
    <mergeCell ref="A44:B44"/>
    <mergeCell ref="C44:G44"/>
    <mergeCell ref="A45:B45"/>
    <mergeCell ref="C45:G45"/>
    <mergeCell ref="A52:B52"/>
    <mergeCell ref="C52:G52"/>
    <mergeCell ref="A53:B53"/>
    <mergeCell ref="C53:G53"/>
    <mergeCell ref="A54:B54"/>
    <mergeCell ref="C54:G54"/>
    <mergeCell ref="A49:B49"/>
    <mergeCell ref="C49:G49"/>
    <mergeCell ref="A50:B50"/>
    <mergeCell ref="C50:G50"/>
    <mergeCell ref="A51:B51"/>
    <mergeCell ref="C51:G51"/>
    <mergeCell ref="A58:B58"/>
    <mergeCell ref="C58:G58"/>
    <mergeCell ref="A59:B59"/>
    <mergeCell ref="C59:G59"/>
    <mergeCell ref="A60:B60"/>
    <mergeCell ref="C60:G60"/>
    <mergeCell ref="A55:B55"/>
    <mergeCell ref="C55:G55"/>
    <mergeCell ref="A56:B56"/>
    <mergeCell ref="C56:G56"/>
    <mergeCell ref="A57:B57"/>
    <mergeCell ref="C57:G57"/>
    <mergeCell ref="A64:B64"/>
    <mergeCell ref="C64:G64"/>
    <mergeCell ref="A65:B65"/>
    <mergeCell ref="C65:G65"/>
    <mergeCell ref="A66:B66"/>
    <mergeCell ref="C66:G66"/>
    <mergeCell ref="A61:B61"/>
    <mergeCell ref="C61:G61"/>
    <mergeCell ref="A62:B62"/>
    <mergeCell ref="C62:G62"/>
    <mergeCell ref="A63:B63"/>
    <mergeCell ref="C63:G63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107:B107"/>
    <mergeCell ref="C107:G107"/>
    <mergeCell ref="A108:B108"/>
    <mergeCell ref="C108:G108"/>
    <mergeCell ref="A109:B109"/>
    <mergeCell ref="C109:G109"/>
    <mergeCell ref="A102:B102"/>
    <mergeCell ref="C102:G102"/>
    <mergeCell ref="A103:B103"/>
    <mergeCell ref="C103:G103"/>
    <mergeCell ref="A104:B104"/>
    <mergeCell ref="C104:G104"/>
    <mergeCell ref="A105:B105"/>
    <mergeCell ref="A106:B106"/>
    <mergeCell ref="C105:G105"/>
    <mergeCell ref="C106:G106"/>
    <mergeCell ref="A117:B117"/>
    <mergeCell ref="C117:G117"/>
    <mergeCell ref="A118:B118"/>
    <mergeCell ref="C118:G118"/>
    <mergeCell ref="A119:B119"/>
    <mergeCell ref="C119:G119"/>
    <mergeCell ref="A111:B111"/>
    <mergeCell ref="C111:G111"/>
    <mergeCell ref="A112:B112"/>
    <mergeCell ref="C112:G112"/>
    <mergeCell ref="A114:B114"/>
    <mergeCell ref="C114:G114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65:B165"/>
    <mergeCell ref="C165:G165"/>
    <mergeCell ref="A166:B166"/>
    <mergeCell ref="C166:G166"/>
    <mergeCell ref="A167:B167"/>
    <mergeCell ref="C167:G167"/>
    <mergeCell ref="A162:B162"/>
    <mergeCell ref="C162:G162"/>
    <mergeCell ref="A163:B163"/>
    <mergeCell ref="C163:G163"/>
    <mergeCell ref="A164:B164"/>
    <mergeCell ref="C164:G164"/>
    <mergeCell ref="A171:B171"/>
    <mergeCell ref="C171:G171"/>
    <mergeCell ref="A172:B172"/>
    <mergeCell ref="C172:G172"/>
    <mergeCell ref="A173:B173"/>
    <mergeCell ref="C173:G173"/>
    <mergeCell ref="A168:B168"/>
    <mergeCell ref="C168:G168"/>
    <mergeCell ref="A169:B169"/>
    <mergeCell ref="C169:G169"/>
    <mergeCell ref="A170:B170"/>
    <mergeCell ref="C170:G170"/>
    <mergeCell ref="A178:B178"/>
    <mergeCell ref="C178:G178"/>
    <mergeCell ref="A179:B179"/>
    <mergeCell ref="C179:G179"/>
    <mergeCell ref="A180:B180"/>
    <mergeCell ref="C180:G180"/>
    <mergeCell ref="A174:T174"/>
    <mergeCell ref="A175:B175"/>
    <mergeCell ref="C175:G175"/>
    <mergeCell ref="A176:B176"/>
    <mergeCell ref="C176:G176"/>
    <mergeCell ref="A177:B177"/>
    <mergeCell ref="C177:G177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17:B317"/>
    <mergeCell ref="C317:G317"/>
    <mergeCell ref="A318:B318"/>
    <mergeCell ref="C318:G318"/>
    <mergeCell ref="A319:B319"/>
    <mergeCell ref="C319:G319"/>
    <mergeCell ref="A314:B314"/>
    <mergeCell ref="C314:G314"/>
    <mergeCell ref="A315:B315"/>
    <mergeCell ref="C315:G315"/>
    <mergeCell ref="A316:B316"/>
    <mergeCell ref="C316:G316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30:B330"/>
    <mergeCell ref="C330:G330"/>
    <mergeCell ref="A331:B331"/>
    <mergeCell ref="C331:G331"/>
    <mergeCell ref="A332:B332"/>
    <mergeCell ref="C332:G332"/>
    <mergeCell ref="A326:B326"/>
    <mergeCell ref="C326:G326"/>
    <mergeCell ref="A327:T327"/>
    <mergeCell ref="A328:B328"/>
    <mergeCell ref="C328:G328"/>
    <mergeCell ref="A329:B329"/>
    <mergeCell ref="C329:G329"/>
    <mergeCell ref="A336:B336"/>
    <mergeCell ref="C336:G336"/>
    <mergeCell ref="A337:B337"/>
    <mergeCell ref="C337:G337"/>
    <mergeCell ref="A338:B338"/>
    <mergeCell ref="C338:G338"/>
    <mergeCell ref="A333:B333"/>
    <mergeCell ref="C333:G333"/>
    <mergeCell ref="A334:B334"/>
    <mergeCell ref="C334:G334"/>
    <mergeCell ref="A335:B335"/>
    <mergeCell ref="C335:G335"/>
    <mergeCell ref="A342:B342"/>
    <mergeCell ref="C342:G342"/>
    <mergeCell ref="A343:B343"/>
    <mergeCell ref="C343:G343"/>
    <mergeCell ref="A344:B344"/>
    <mergeCell ref="C344:G344"/>
    <mergeCell ref="A339:B339"/>
    <mergeCell ref="C339:G339"/>
    <mergeCell ref="A340:B340"/>
    <mergeCell ref="C340:G340"/>
    <mergeCell ref="A341:B341"/>
    <mergeCell ref="C341:G341"/>
    <mergeCell ref="A348:B348"/>
    <mergeCell ref="C348:G348"/>
    <mergeCell ref="A349:B349"/>
    <mergeCell ref="C349:G349"/>
    <mergeCell ref="A350:B350"/>
    <mergeCell ref="C350:G350"/>
    <mergeCell ref="A345:B345"/>
    <mergeCell ref="C345:G345"/>
    <mergeCell ref="A346:B346"/>
    <mergeCell ref="C346:G346"/>
    <mergeCell ref="A347:B347"/>
    <mergeCell ref="C347:G347"/>
    <mergeCell ref="A354:B354"/>
    <mergeCell ref="C354:G354"/>
    <mergeCell ref="A355:B355"/>
    <mergeCell ref="C355:G355"/>
    <mergeCell ref="A356:B356"/>
    <mergeCell ref="C356:G356"/>
    <mergeCell ref="A351:B351"/>
    <mergeCell ref="C351:G351"/>
    <mergeCell ref="A352:B352"/>
    <mergeCell ref="C352:G352"/>
    <mergeCell ref="A353:B353"/>
    <mergeCell ref="C353:G353"/>
    <mergeCell ref="A360:B360"/>
    <mergeCell ref="C360:G360"/>
    <mergeCell ref="A361:B361"/>
    <mergeCell ref="C361:G361"/>
    <mergeCell ref="A362:B362"/>
    <mergeCell ref="C362:G362"/>
    <mergeCell ref="A357:B357"/>
    <mergeCell ref="C357:G357"/>
    <mergeCell ref="A358:B358"/>
    <mergeCell ref="C358:G358"/>
    <mergeCell ref="A359:B359"/>
    <mergeCell ref="C359:G359"/>
    <mergeCell ref="A366:B366"/>
    <mergeCell ref="C366:G366"/>
    <mergeCell ref="A367:B367"/>
    <mergeCell ref="C367:G367"/>
    <mergeCell ref="A368:B368"/>
    <mergeCell ref="C368:G368"/>
    <mergeCell ref="A363:B363"/>
    <mergeCell ref="C363:G363"/>
    <mergeCell ref="A364:B364"/>
    <mergeCell ref="C364:G364"/>
    <mergeCell ref="A365:B365"/>
    <mergeCell ref="C365:G365"/>
    <mergeCell ref="A372:B372"/>
    <mergeCell ref="C372:G372"/>
    <mergeCell ref="A373:B373"/>
    <mergeCell ref="C373:G373"/>
    <mergeCell ref="A374:B374"/>
    <mergeCell ref="C374:G374"/>
    <mergeCell ref="A369:B369"/>
    <mergeCell ref="C369:G369"/>
    <mergeCell ref="A370:B370"/>
    <mergeCell ref="C370:G370"/>
    <mergeCell ref="A371:B371"/>
    <mergeCell ref="C371:G371"/>
    <mergeCell ref="O378:P378"/>
    <mergeCell ref="S378:T378"/>
    <mergeCell ref="A380:B380"/>
    <mergeCell ref="C380:G380"/>
    <mergeCell ref="A381:G381"/>
    <mergeCell ref="A382:B382"/>
    <mergeCell ref="C382:G382"/>
    <mergeCell ref="A375:B375"/>
    <mergeCell ref="C375:G375"/>
    <mergeCell ref="A376:B376"/>
    <mergeCell ref="C376:G376"/>
    <mergeCell ref="A377:T377"/>
    <mergeCell ref="A378:B379"/>
    <mergeCell ref="C378:G379"/>
    <mergeCell ref="H378:H379"/>
    <mergeCell ref="K378:L378"/>
    <mergeCell ref="Q378:R378"/>
    <mergeCell ref="M378:N378"/>
    <mergeCell ref="A386:B386"/>
    <mergeCell ref="C386:G386"/>
    <mergeCell ref="A387:B387"/>
    <mergeCell ref="C387:G387"/>
    <mergeCell ref="A388:B388"/>
    <mergeCell ref="C388:G388"/>
    <mergeCell ref="A383:B383"/>
    <mergeCell ref="C383:G383"/>
    <mergeCell ref="A384:B384"/>
    <mergeCell ref="C384:G384"/>
    <mergeCell ref="A385:B385"/>
    <mergeCell ref="C385:G385"/>
    <mergeCell ref="A392:B392"/>
    <mergeCell ref="C392:G392"/>
    <mergeCell ref="A393:B393"/>
    <mergeCell ref="C393:G393"/>
    <mergeCell ref="A394:B394"/>
    <mergeCell ref="C394:G394"/>
    <mergeCell ref="A389:B389"/>
    <mergeCell ref="C389:G389"/>
    <mergeCell ref="A390:B390"/>
    <mergeCell ref="C390:G390"/>
    <mergeCell ref="A391:B391"/>
    <mergeCell ref="C391:G391"/>
    <mergeCell ref="A398:B398"/>
    <mergeCell ref="C398:G398"/>
    <mergeCell ref="A399:B399"/>
    <mergeCell ref="C399:G399"/>
    <mergeCell ref="A400:B400"/>
    <mergeCell ref="C400:G400"/>
    <mergeCell ref="A395:B395"/>
    <mergeCell ref="C395:G395"/>
    <mergeCell ref="A396:B396"/>
    <mergeCell ref="C396:G396"/>
    <mergeCell ref="A397:B397"/>
    <mergeCell ref="C397:G397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37:B437"/>
    <mergeCell ref="C437:G437"/>
    <mergeCell ref="A438:B438"/>
    <mergeCell ref="C438:G438"/>
    <mergeCell ref="A441:B441"/>
    <mergeCell ref="C441:G441"/>
    <mergeCell ref="A439:B439"/>
    <mergeCell ref="C439:G439"/>
    <mergeCell ref="A440:B440"/>
    <mergeCell ref="C440:G440"/>
    <mergeCell ref="A445:B445"/>
    <mergeCell ref="C445:G445"/>
    <mergeCell ref="A446:B446"/>
    <mergeCell ref="C446:G446"/>
    <mergeCell ref="A447:B447"/>
    <mergeCell ref="C447:G447"/>
    <mergeCell ref="A442:B442"/>
    <mergeCell ref="C442:G442"/>
    <mergeCell ref="A443:B443"/>
    <mergeCell ref="C443:G443"/>
    <mergeCell ref="A444:B444"/>
    <mergeCell ref="C444:G444"/>
    <mergeCell ref="A457:B457"/>
    <mergeCell ref="C457:G457"/>
    <mergeCell ref="A459:B459"/>
    <mergeCell ref="C459:G459"/>
    <mergeCell ref="A448:B448"/>
    <mergeCell ref="C448:G448"/>
    <mergeCell ref="A449:B449"/>
    <mergeCell ref="C449:G449"/>
    <mergeCell ref="A450:B450"/>
    <mergeCell ref="C450:G450"/>
    <mergeCell ref="A455:B455"/>
    <mergeCell ref="C455:G455"/>
    <mergeCell ref="A456:B456"/>
    <mergeCell ref="C456:G456"/>
    <mergeCell ref="A451:B451"/>
    <mergeCell ref="C451:G451"/>
    <mergeCell ref="A452:B452"/>
    <mergeCell ref="C452:G452"/>
    <mergeCell ref="A453:B453"/>
    <mergeCell ref="C453:G453"/>
    <mergeCell ref="A67:B67"/>
    <mergeCell ref="A71:B71"/>
    <mergeCell ref="A70:B70"/>
    <mergeCell ref="A69:B69"/>
    <mergeCell ref="A68:B68"/>
    <mergeCell ref="C67:G67"/>
    <mergeCell ref="C68:G68"/>
    <mergeCell ref="C69:G69"/>
    <mergeCell ref="C70:G70"/>
    <mergeCell ref="C71:G71"/>
    <mergeCell ref="A464:B464"/>
    <mergeCell ref="C464:G464"/>
    <mergeCell ref="A110:B110"/>
    <mergeCell ref="C110:G110"/>
    <mergeCell ref="A113:B113"/>
    <mergeCell ref="C113:G113"/>
    <mergeCell ref="A115:B115"/>
    <mergeCell ref="C115:G115"/>
    <mergeCell ref="A116:B116"/>
    <mergeCell ref="C116:G116"/>
    <mergeCell ref="A313:B313"/>
    <mergeCell ref="C313:G313"/>
    <mergeCell ref="A462:B462"/>
    <mergeCell ref="C462:G462"/>
    <mergeCell ref="A463:B463"/>
    <mergeCell ref="C463:G463"/>
    <mergeCell ref="A458:B458"/>
    <mergeCell ref="C458:G458"/>
    <mergeCell ref="A460:B460"/>
    <mergeCell ref="C460:G460"/>
    <mergeCell ref="A461:B461"/>
    <mergeCell ref="C461:G461"/>
    <mergeCell ref="A454:B454"/>
    <mergeCell ref="C454:G454"/>
  </mergeCells>
  <pageMargins left="0.39370078740157483" right="0.31496062992125984" top="1.1811023622047245" bottom="0.31496062992125984" header="0.19685039370078741" footer="0.19685039370078741"/>
  <pageSetup paperSize="9" scale="81" fitToHeight="9" orientation="landscape" r:id="rId1"/>
  <headerFooter alignWithMargins="0"/>
  <rowBreaks count="7" manualBreakCount="7">
    <brk id="222" max="19" man="1"/>
    <brk id="271" max="19" man="1"/>
    <brk id="331" max="19" man="1"/>
    <brk id="382" max="19" man="1"/>
    <brk id="415" max="19" man="1"/>
    <brk id="452" max="19" man="1"/>
    <brk id="470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Фин.план</vt:lpstr>
      <vt:lpstr>Фин.план!Заголовки_для_печати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2024-04-09T07:37:56Z</cp:lastPrinted>
  <dcterms:created xsi:type="dcterms:W3CDTF">2022-03-10T08:56:03Z</dcterms:created>
  <dcterms:modified xsi:type="dcterms:W3CDTF">2024-09-19T08:21:47Z</dcterms:modified>
</cp:coreProperties>
</file>